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\\OPTICSDQFS04\usrdata$\crislin.nunez\My Documents\WorkCCG\Estadisticas del Mes\Estadísticas del CAP para el portal - Agosto 2017\Mensual\"/>
    </mc:Choice>
  </mc:AlternateContent>
  <bookViews>
    <workbookView xWindow="0" yWindow="0" windowWidth="24000" windowHeight="9735" tabRatio="798"/>
  </bookViews>
  <sheets>
    <sheet name="Mensual" sheetId="15" r:id="rId1"/>
    <sheet name="% Crecimiento" sheetId="21" r:id="rId2"/>
    <sheet name="Acumulado 2017" sheetId="24" r:id="rId3"/>
    <sheet name="Acumulado 2016" sheetId="22" r:id="rId4"/>
    <sheet name="Acumulado General" sheetId="23" state="hidden" r:id="rId5"/>
    <sheet name="Calculo" sheetId="19" state="hidden" r:id="rId6"/>
  </sheets>
  <externalReferences>
    <externalReference r:id="rId7"/>
    <externalReference r:id="rId8"/>
  </externalReferences>
  <definedNames>
    <definedName name="_829.766.0896_829.741.0896">'[1]Resumen y gráficos'!$B$212:$B$216</definedName>
    <definedName name="exo" localSheetId="1">#REF!</definedName>
    <definedName name="exo" localSheetId="3">#REF!</definedName>
    <definedName name="exo" localSheetId="2">#REF!</definedName>
    <definedName name="exo" localSheetId="4">#REF!</definedName>
    <definedName name="exo">#REF!</definedName>
    <definedName name="Institución" localSheetId="1">#REF!</definedName>
    <definedName name="Institución" localSheetId="3">#REF!</definedName>
    <definedName name="Institución" localSheetId="2">#REF!</definedName>
    <definedName name="Institución" localSheetId="4">#REF!</definedName>
    <definedName name="Institución">#REF!</definedName>
    <definedName name="Instituciones">[2]Datos!$A$2:$L$2</definedName>
    <definedName name="otro" localSheetId="1">#REF!</definedName>
    <definedName name="otro" localSheetId="3">#REF!</definedName>
    <definedName name="otro" localSheetId="2">#REF!</definedName>
    <definedName name="otro" localSheetId="4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AW10" i="15" l="1"/>
  <c r="I12" i="15"/>
  <c r="I8" i="15"/>
  <c r="M3" i="15"/>
  <c r="I80" i="15"/>
  <c r="H73" i="15"/>
  <c r="AX10" i="15" s="1"/>
  <c r="I64" i="15"/>
  <c r="I54" i="15"/>
  <c r="I49" i="15"/>
  <c r="I42" i="15"/>
  <c r="I40" i="15"/>
  <c r="I32" i="15"/>
  <c r="I28" i="15"/>
  <c r="I22" i="15"/>
  <c r="I17" i="15"/>
  <c r="J73" i="15"/>
  <c r="I73" i="15" l="1"/>
  <c r="AY10" i="15" s="1"/>
  <c r="K64" i="15"/>
  <c r="I96" i="23" l="1"/>
  <c r="G96" i="23"/>
  <c r="E96" i="23"/>
  <c r="C96" i="23"/>
  <c r="D97" i="23"/>
  <c r="L97" i="23"/>
  <c r="H97" i="23"/>
  <c r="F97" i="23"/>
  <c r="B97" i="23"/>
  <c r="M73" i="24"/>
  <c r="K73" i="24"/>
  <c r="E73" i="24"/>
  <c r="C73" i="24"/>
  <c r="B78" i="24" s="1"/>
  <c r="V74" i="24"/>
  <c r="X74" i="24"/>
  <c r="T74" i="24"/>
  <c r="R74" i="24"/>
  <c r="P74" i="24"/>
  <c r="N74" i="24"/>
  <c r="L74" i="24"/>
  <c r="J74" i="24"/>
  <c r="H74" i="24"/>
  <c r="F74" i="24"/>
  <c r="D74" i="24"/>
  <c r="B74" i="24"/>
  <c r="G64" i="15"/>
  <c r="E64" i="15"/>
  <c r="C64" i="15"/>
  <c r="D73" i="15"/>
  <c r="B73" i="15"/>
  <c r="M64" i="15" l="1"/>
  <c r="L4" i="15"/>
  <c r="L5" i="15"/>
  <c r="L6" i="15"/>
  <c r="L7" i="15"/>
  <c r="AU39" i="15" l="1"/>
  <c r="F73" i="15"/>
  <c r="G8" i="15" l="1"/>
  <c r="K42" i="15"/>
  <c r="G42" i="15"/>
  <c r="E42" i="15"/>
  <c r="C42" i="15"/>
  <c r="C40" i="15"/>
  <c r="E32" i="15"/>
  <c r="G32" i="15"/>
  <c r="K32" i="15"/>
  <c r="K28" i="15"/>
  <c r="G28" i="15"/>
  <c r="C28" i="15"/>
  <c r="C22" i="15"/>
  <c r="E22" i="15"/>
  <c r="G22" i="15"/>
  <c r="K22" i="15"/>
  <c r="K17" i="15"/>
  <c r="G17" i="15"/>
  <c r="E17" i="15"/>
  <c r="C17" i="15"/>
  <c r="K12" i="15"/>
  <c r="G12" i="15"/>
  <c r="E12" i="15"/>
  <c r="C12" i="15"/>
  <c r="K8" i="15"/>
  <c r="E8" i="15"/>
  <c r="C8" i="15"/>
  <c r="K40" i="15"/>
  <c r="G40" i="15"/>
  <c r="M17" i="15" l="1"/>
  <c r="M12" i="15"/>
  <c r="M8" i="15"/>
  <c r="M22" i="15"/>
  <c r="M42" i="15"/>
  <c r="N88" i="23"/>
  <c r="O87" i="23"/>
  <c r="N95" i="23"/>
  <c r="N94" i="23"/>
  <c r="N93" i="23"/>
  <c r="N92" i="23"/>
  <c r="N91" i="23"/>
  <c r="N90" i="23"/>
  <c r="N89" i="23"/>
  <c r="AA64" i="24"/>
  <c r="Z66" i="24"/>
  <c r="Z65" i="24"/>
  <c r="Z4" i="24"/>
  <c r="Z67" i="24"/>
  <c r="Z68" i="24"/>
  <c r="Z69" i="24"/>
  <c r="Z70" i="24"/>
  <c r="Z71" i="24"/>
  <c r="Z72" i="24"/>
  <c r="L67" i="15" l="1"/>
  <c r="L66" i="15"/>
  <c r="L72" i="15"/>
  <c r="L71" i="15"/>
  <c r="L70" i="15"/>
  <c r="L69" i="15"/>
  <c r="L68" i="15"/>
  <c r="L65" i="15"/>
  <c r="AS36" i="15" l="1"/>
  <c r="N83" i="23"/>
  <c r="Z60" i="24"/>
  <c r="L60" i="15"/>
  <c r="Z55" i="24" l="1"/>
  <c r="W54" i="24"/>
  <c r="Y54" i="24"/>
  <c r="U54" i="24"/>
  <c r="S54" i="24"/>
  <c r="I54" i="24"/>
  <c r="G54" i="24"/>
  <c r="G49" i="24"/>
  <c r="G42" i="24"/>
  <c r="G40" i="24"/>
  <c r="G32" i="24"/>
  <c r="G28" i="24"/>
  <c r="G22" i="24"/>
  <c r="G17" i="24"/>
  <c r="G12" i="24"/>
  <c r="G8" i="24"/>
  <c r="G73" i="24" l="1"/>
  <c r="AA54" i="24"/>
  <c r="L53" i="15"/>
  <c r="L50" i="15"/>
  <c r="L11" i="15" l="1"/>
  <c r="L10" i="15"/>
  <c r="L9" i="15"/>
  <c r="X31" i="21" l="1"/>
  <c r="X30" i="21"/>
  <c r="L63" i="15" l="1"/>
  <c r="L62" i="15"/>
  <c r="L59" i="15"/>
  <c r="L57" i="15"/>
  <c r="L55" i="15"/>
  <c r="L51" i="15"/>
  <c r="L48" i="15"/>
  <c r="L47" i="15"/>
  <c r="L46" i="15"/>
  <c r="L45" i="15"/>
  <c r="L41" i="15"/>
  <c r="L38" i="15"/>
  <c r="L34" i="15"/>
  <c r="L33" i="15"/>
  <c r="L31" i="15"/>
  <c r="L30" i="15"/>
  <c r="L29" i="15"/>
  <c r="L27" i="15"/>
  <c r="L26" i="15"/>
  <c r="L25" i="15"/>
  <c r="L24" i="15"/>
  <c r="L23" i="15"/>
  <c r="L21" i="15"/>
  <c r="L20" i="15"/>
  <c r="L19" i="15"/>
  <c r="L18" i="15"/>
  <c r="L16" i="15"/>
  <c r="L15" i="15"/>
  <c r="L14" i="15"/>
  <c r="L13" i="15"/>
  <c r="L35" i="15" l="1"/>
  <c r="L36" i="15"/>
  <c r="L37" i="15"/>
  <c r="L39" i="15"/>
  <c r="Z4" i="22" l="1"/>
  <c r="J4" i="23" s="1"/>
  <c r="X67" i="22"/>
  <c r="V67" i="22"/>
  <c r="T67" i="22"/>
  <c r="R67" i="22"/>
  <c r="J72" i="22" s="1"/>
  <c r="P67" i="22"/>
  <c r="N67" i="22"/>
  <c r="L67" i="22"/>
  <c r="J67" i="22"/>
  <c r="H67" i="22"/>
  <c r="F67" i="22"/>
  <c r="D67" i="22"/>
  <c r="B67" i="22"/>
  <c r="B72" i="22" s="1"/>
  <c r="O75" i="23"/>
  <c r="AY15" i="23" s="1"/>
  <c r="O70" i="23"/>
  <c r="AY10" i="23" s="1"/>
  <c r="O57" i="23"/>
  <c r="AY17" i="23" s="1"/>
  <c r="N76" i="23"/>
  <c r="N74" i="23"/>
  <c r="N73" i="23"/>
  <c r="N72" i="23"/>
  <c r="N71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44" i="23"/>
  <c r="N43" i="23"/>
  <c r="Z53" i="22"/>
  <c r="J53" i="23" s="1"/>
  <c r="N53" i="23" s="1"/>
  <c r="Z58" i="22"/>
  <c r="J78" i="23" s="1"/>
  <c r="N78" i="23" s="1"/>
  <c r="E57" i="22"/>
  <c r="C57" i="22"/>
  <c r="E52" i="22"/>
  <c r="C52" i="22"/>
  <c r="E45" i="22"/>
  <c r="C45" i="22"/>
  <c r="E42" i="22"/>
  <c r="C42" i="22"/>
  <c r="E40" i="22"/>
  <c r="C40" i="22"/>
  <c r="E32" i="22"/>
  <c r="C32" i="22"/>
  <c r="E28" i="22"/>
  <c r="C28" i="22"/>
  <c r="E22" i="22"/>
  <c r="C22" i="22"/>
  <c r="E17" i="22"/>
  <c r="C17" i="22"/>
  <c r="C66" i="22" s="1"/>
  <c r="U57" i="22"/>
  <c r="U52" i="22"/>
  <c r="U45" i="22"/>
  <c r="U40" i="22"/>
  <c r="U32" i="22"/>
  <c r="U28" i="22"/>
  <c r="U17" i="22"/>
  <c r="U22" i="22"/>
  <c r="U12" i="22"/>
  <c r="E12" i="22"/>
  <c r="C12" i="22"/>
  <c r="Y8" i="22"/>
  <c r="U8" i="22"/>
  <c r="S8" i="22"/>
  <c r="Q8" i="22"/>
  <c r="O8" i="22"/>
  <c r="M8" i="22"/>
  <c r="K8" i="22"/>
  <c r="I8" i="22"/>
  <c r="G8" i="22"/>
  <c r="E8" i="22"/>
  <c r="E66" i="22" s="1"/>
  <c r="C8" i="22"/>
  <c r="U49" i="24"/>
  <c r="U42" i="24"/>
  <c r="U40" i="24"/>
  <c r="U32" i="24"/>
  <c r="U28" i="24"/>
  <c r="U22" i="24"/>
  <c r="U17" i="24"/>
  <c r="U12" i="24"/>
  <c r="Z10" i="24"/>
  <c r="Z9" i="24"/>
  <c r="AA3" i="24"/>
  <c r="U8" i="24"/>
  <c r="M79" i="24"/>
  <c r="M17" i="21" s="1"/>
  <c r="L79" i="24"/>
  <c r="L17" i="21" s="1"/>
  <c r="K79" i="24"/>
  <c r="K17" i="21" s="1"/>
  <c r="J79" i="24"/>
  <c r="J17" i="21" s="1"/>
  <c r="I79" i="24"/>
  <c r="I17" i="21" s="1"/>
  <c r="H79" i="24"/>
  <c r="H17" i="21" s="1"/>
  <c r="G79" i="24"/>
  <c r="G17" i="21" s="1"/>
  <c r="F79" i="24"/>
  <c r="F17" i="21" s="1"/>
  <c r="E79" i="24"/>
  <c r="E17" i="21" s="1"/>
  <c r="D79" i="24"/>
  <c r="D17" i="21" s="1"/>
  <c r="B79" i="24"/>
  <c r="B17" i="21" s="1"/>
  <c r="Z63" i="24"/>
  <c r="Z62" i="24"/>
  <c r="Z61" i="24"/>
  <c r="Z59" i="24"/>
  <c r="Z58" i="24"/>
  <c r="Z57" i="24"/>
  <c r="Z56" i="24"/>
  <c r="Z53" i="24"/>
  <c r="Z52" i="24"/>
  <c r="Z51" i="24"/>
  <c r="Z50" i="24"/>
  <c r="Y49" i="24"/>
  <c r="W49" i="24"/>
  <c r="S49" i="24"/>
  <c r="I49" i="24"/>
  <c r="Z48" i="24"/>
  <c r="Z47" i="24"/>
  <c r="Z46" i="24"/>
  <c r="Z45" i="24"/>
  <c r="Z44" i="24"/>
  <c r="Z43" i="24"/>
  <c r="Y42" i="24"/>
  <c r="W42" i="24"/>
  <c r="S42" i="24"/>
  <c r="I42" i="24"/>
  <c r="Z41" i="24"/>
  <c r="Y40" i="24"/>
  <c r="W40" i="24"/>
  <c r="S40" i="24"/>
  <c r="Z39" i="24"/>
  <c r="Z38" i="24"/>
  <c r="Z37" i="24"/>
  <c r="Z36" i="24"/>
  <c r="Z35" i="24"/>
  <c r="Z34" i="24"/>
  <c r="Z33" i="24"/>
  <c r="Y32" i="24"/>
  <c r="W32" i="24"/>
  <c r="S32" i="24"/>
  <c r="I32" i="24"/>
  <c r="Z31" i="24"/>
  <c r="Z30" i="24"/>
  <c r="Z29" i="24"/>
  <c r="Y28" i="24"/>
  <c r="W28" i="24"/>
  <c r="S28" i="24"/>
  <c r="I28" i="24"/>
  <c r="Z27" i="24"/>
  <c r="Z26" i="24"/>
  <c r="Z25" i="24"/>
  <c r="Z24" i="24"/>
  <c r="Z23" i="24"/>
  <c r="Y22" i="24"/>
  <c r="W22" i="24"/>
  <c r="S22" i="24"/>
  <c r="I22" i="24"/>
  <c r="Z21" i="24"/>
  <c r="Z20" i="24"/>
  <c r="Z19" i="24"/>
  <c r="Z18" i="24"/>
  <c r="Y17" i="24"/>
  <c r="W17" i="24"/>
  <c r="S17" i="24"/>
  <c r="I17" i="24"/>
  <c r="Z16" i="24"/>
  <c r="Z15" i="24"/>
  <c r="Z14" i="24"/>
  <c r="Z13" i="24"/>
  <c r="Y12" i="24"/>
  <c r="W12" i="24"/>
  <c r="S12" i="24"/>
  <c r="I12" i="24"/>
  <c r="Z11" i="24"/>
  <c r="Y8" i="24"/>
  <c r="W8" i="24"/>
  <c r="W73" i="24" s="1"/>
  <c r="S8" i="24"/>
  <c r="S73" i="24" s="1"/>
  <c r="F78" i="24"/>
  <c r="I8" i="24"/>
  <c r="I73" i="24" s="1"/>
  <c r="Z7" i="24"/>
  <c r="Z6" i="24"/>
  <c r="Z5" i="24"/>
  <c r="BA18" i="23"/>
  <c r="Z30" i="22"/>
  <c r="J30" i="23" s="1"/>
  <c r="N30" i="23" s="1"/>
  <c r="Z31" i="22"/>
  <c r="J31" i="23" s="1"/>
  <c r="N31" i="23" s="1"/>
  <c r="O73" i="24" l="1"/>
  <c r="Y73" i="24"/>
  <c r="U73" i="24"/>
  <c r="Q73" i="24"/>
  <c r="I78" i="24" s="1"/>
  <c r="I16" i="21" s="1"/>
  <c r="Z74" i="24"/>
  <c r="E78" i="24"/>
  <c r="E16" i="21" s="1"/>
  <c r="M3" i="23"/>
  <c r="C79" i="24"/>
  <c r="C80" i="24" s="1"/>
  <c r="U31" i="21"/>
  <c r="K19" i="21"/>
  <c r="G31" i="21"/>
  <c r="W31" i="21"/>
  <c r="L19" i="21"/>
  <c r="I31" i="21"/>
  <c r="E19" i="21"/>
  <c r="Q31" i="21"/>
  <c r="I19" i="21"/>
  <c r="Y31" i="21"/>
  <c r="X33" i="21" s="1"/>
  <c r="M19" i="21"/>
  <c r="M31" i="21"/>
  <c r="G19" i="21"/>
  <c r="O31" i="21"/>
  <c r="H19" i="21"/>
  <c r="K31" i="21"/>
  <c r="F19" i="21"/>
  <c r="S31" i="21"/>
  <c r="J19" i="21"/>
  <c r="C31" i="21"/>
  <c r="N4" i="23"/>
  <c r="AA8" i="22"/>
  <c r="K8" i="23" s="1"/>
  <c r="B71" i="22"/>
  <c r="AA8" i="24"/>
  <c r="M8" i="23" s="1"/>
  <c r="AA40" i="24"/>
  <c r="M40" i="23" s="1"/>
  <c r="AA49" i="24"/>
  <c r="M52" i="23" s="1"/>
  <c r="F16" i="21"/>
  <c r="AA32" i="24"/>
  <c r="M32" i="23" s="1"/>
  <c r="AA42" i="24"/>
  <c r="M45" i="23" s="1"/>
  <c r="J78" i="24"/>
  <c r="J16" i="21" s="1"/>
  <c r="AA28" i="24"/>
  <c r="M28" i="23" s="1"/>
  <c r="L78" i="24"/>
  <c r="L16" i="21" s="1"/>
  <c r="AA22" i="24"/>
  <c r="M22" i="23" s="1"/>
  <c r="AA17" i="24"/>
  <c r="M17" i="23" s="1"/>
  <c r="H78" i="24"/>
  <c r="H16" i="21" s="1"/>
  <c r="D78" i="24"/>
  <c r="D16" i="21" s="1"/>
  <c r="M78" i="24"/>
  <c r="M16" i="21" s="1"/>
  <c r="K78" i="24"/>
  <c r="K16" i="21" s="1"/>
  <c r="B16" i="21"/>
  <c r="C78" i="24"/>
  <c r="C16" i="21" s="1"/>
  <c r="AA12" i="24"/>
  <c r="M12" i="23" s="1"/>
  <c r="M80" i="24"/>
  <c r="L80" i="24"/>
  <c r="H80" i="24"/>
  <c r="G78" i="24"/>
  <c r="G16" i="21" s="1"/>
  <c r="E80" i="24"/>
  <c r="I80" i="24"/>
  <c r="F80" i="24"/>
  <c r="J80" i="24"/>
  <c r="G80" i="24"/>
  <c r="K80" i="24"/>
  <c r="M96" i="23" l="1"/>
  <c r="AA73" i="24"/>
  <c r="N79" i="24"/>
  <c r="D80" i="24"/>
  <c r="M18" i="21"/>
  <c r="Y30" i="21"/>
  <c r="X32" i="21" s="1"/>
  <c r="S30" i="21"/>
  <c r="J18" i="21"/>
  <c r="G30" i="21"/>
  <c r="D18" i="21"/>
  <c r="C18" i="21"/>
  <c r="O30" i="21"/>
  <c r="H18" i="21"/>
  <c r="L18" i="21"/>
  <c r="W30" i="21"/>
  <c r="C17" i="21"/>
  <c r="E18" i="21"/>
  <c r="I30" i="21"/>
  <c r="M30" i="21"/>
  <c r="G18" i="21"/>
  <c r="U30" i="21"/>
  <c r="K18" i="21"/>
  <c r="K30" i="21"/>
  <c r="F18" i="21"/>
  <c r="Q30" i="21"/>
  <c r="I18" i="21"/>
  <c r="E30" i="21"/>
  <c r="C30" i="21"/>
  <c r="N16" i="21"/>
  <c r="O8" i="23"/>
  <c r="AY4" i="23" s="1"/>
  <c r="N78" i="24"/>
  <c r="D6" i="21"/>
  <c r="E6" i="21"/>
  <c r="F6" i="21"/>
  <c r="G6" i="21"/>
  <c r="H6" i="21"/>
  <c r="I6" i="21"/>
  <c r="J6" i="21"/>
  <c r="K6" i="21"/>
  <c r="L6" i="21"/>
  <c r="M6" i="21"/>
  <c r="D7" i="21"/>
  <c r="E7" i="21"/>
  <c r="F7" i="21"/>
  <c r="G7" i="21"/>
  <c r="H7" i="21"/>
  <c r="I7" i="21"/>
  <c r="J7" i="21"/>
  <c r="K7" i="21"/>
  <c r="L7" i="21"/>
  <c r="M7" i="21"/>
  <c r="C7" i="21"/>
  <c r="C6" i="21"/>
  <c r="C19" i="21" l="1"/>
  <c r="N17" i="21"/>
  <c r="E31" i="21"/>
  <c r="Z31" i="21" s="1"/>
  <c r="D19" i="21"/>
  <c r="S3" i="22"/>
  <c r="Q3" i="22"/>
  <c r="O3" i="22"/>
  <c r="M45" i="22"/>
  <c r="M52" i="22"/>
  <c r="Y57" i="22"/>
  <c r="S57" i="22"/>
  <c r="Q57" i="22"/>
  <c r="O57" i="22"/>
  <c r="M57" i="22"/>
  <c r="M3" i="22"/>
  <c r="Z7" i="22"/>
  <c r="J7" i="23" s="1"/>
  <c r="N7" i="23" s="1"/>
  <c r="K57" i="22" l="1"/>
  <c r="K52" i="22"/>
  <c r="K45" i="22"/>
  <c r="K40" i="22"/>
  <c r="K32" i="22"/>
  <c r="K28" i="22"/>
  <c r="K22" i="22"/>
  <c r="K17" i="22"/>
  <c r="K12" i="22"/>
  <c r="K3" i="22"/>
  <c r="I57" i="22" l="1"/>
  <c r="I52" i="22"/>
  <c r="I45" i="22"/>
  <c r="I40" i="22"/>
  <c r="I32" i="22"/>
  <c r="I28" i="22"/>
  <c r="I22" i="22"/>
  <c r="I17" i="22"/>
  <c r="I12" i="22"/>
  <c r="I3" i="22"/>
  <c r="Z23" i="21" l="1"/>
  <c r="M72" i="22"/>
  <c r="M11" i="21" s="1"/>
  <c r="L72" i="22"/>
  <c r="K72" i="22"/>
  <c r="K11" i="21" s="1"/>
  <c r="J11" i="21"/>
  <c r="I72" i="22"/>
  <c r="I11" i="21" s="1"/>
  <c r="H72" i="22"/>
  <c r="H11" i="21" s="1"/>
  <c r="G72" i="22"/>
  <c r="G11" i="21" s="1"/>
  <c r="F72" i="22"/>
  <c r="F11" i="21" s="1"/>
  <c r="E72" i="22"/>
  <c r="E11" i="21" s="1"/>
  <c r="D72" i="22"/>
  <c r="D11" i="21" s="1"/>
  <c r="C72" i="22"/>
  <c r="B10" i="21"/>
  <c r="B11" i="21"/>
  <c r="Z59" i="22"/>
  <c r="J79" i="23" s="1"/>
  <c r="N79" i="23" s="1"/>
  <c r="Z60" i="22"/>
  <c r="J80" i="23" s="1"/>
  <c r="N80" i="23" s="1"/>
  <c r="Z61" i="22"/>
  <c r="J81" i="23" s="1"/>
  <c r="N81" i="23" s="1"/>
  <c r="Z62" i="22"/>
  <c r="J82" i="23" s="1"/>
  <c r="N82" i="23" s="1"/>
  <c r="Z63" i="22"/>
  <c r="J84" i="23" s="1"/>
  <c r="N84" i="23" s="1"/>
  <c r="Z64" i="22"/>
  <c r="J85" i="23" s="1"/>
  <c r="N85" i="23" s="1"/>
  <c r="Z65" i="22"/>
  <c r="J86" i="23" s="1"/>
  <c r="N86" i="23" s="1"/>
  <c r="G57" i="22"/>
  <c r="AA57" i="22" s="1"/>
  <c r="K77" i="23" s="1"/>
  <c r="O77" i="23" s="1"/>
  <c r="AY16" i="23" s="1"/>
  <c r="Z56" i="22"/>
  <c r="J56" i="23" s="1"/>
  <c r="N56" i="23" s="1"/>
  <c r="Z55" i="22"/>
  <c r="J55" i="23" s="1"/>
  <c r="N55" i="23" s="1"/>
  <c r="Z54" i="22"/>
  <c r="J54" i="23" s="1"/>
  <c r="N54" i="23" s="1"/>
  <c r="Y52" i="22"/>
  <c r="S52" i="22"/>
  <c r="Q52" i="22"/>
  <c r="O52" i="22"/>
  <c r="G52" i="22"/>
  <c r="Z51" i="22"/>
  <c r="J51" i="23" s="1"/>
  <c r="N51" i="23" s="1"/>
  <c r="Z50" i="22"/>
  <c r="J50" i="23" s="1"/>
  <c r="N50" i="23" s="1"/>
  <c r="Z49" i="22"/>
  <c r="J49" i="23" s="1"/>
  <c r="N49" i="23" s="1"/>
  <c r="Z48" i="22"/>
  <c r="J48" i="23" s="1"/>
  <c r="N48" i="23" s="1"/>
  <c r="Z47" i="22"/>
  <c r="J47" i="23" s="1"/>
  <c r="N47" i="23" s="1"/>
  <c r="Z46" i="22"/>
  <c r="J46" i="23" s="1"/>
  <c r="N46" i="23" s="1"/>
  <c r="Y45" i="22"/>
  <c r="S45" i="22"/>
  <c r="Q45" i="22"/>
  <c r="O45" i="22"/>
  <c r="G45" i="22"/>
  <c r="Z44" i="22"/>
  <c r="Z43" i="22"/>
  <c r="Y42" i="22"/>
  <c r="W42" i="22"/>
  <c r="W66" i="22" s="1"/>
  <c r="U42" i="22"/>
  <c r="U66" i="22" s="1"/>
  <c r="S42" i="22"/>
  <c r="Q42" i="22"/>
  <c r="O42" i="22"/>
  <c r="M42" i="22"/>
  <c r="K42" i="22"/>
  <c r="K66" i="22" s="1"/>
  <c r="I42" i="22"/>
  <c r="I66" i="22" s="1"/>
  <c r="G42" i="22"/>
  <c r="Z41" i="22"/>
  <c r="J41" i="23" s="1"/>
  <c r="N41" i="23" s="1"/>
  <c r="Y40" i="22"/>
  <c r="S40" i="22"/>
  <c r="Q40" i="22"/>
  <c r="O40" i="22"/>
  <c r="M40" i="22"/>
  <c r="G40" i="22"/>
  <c r="Z39" i="22"/>
  <c r="J39" i="23" s="1"/>
  <c r="N39" i="23" s="1"/>
  <c r="Z38" i="22"/>
  <c r="J38" i="23" s="1"/>
  <c r="N38" i="23" s="1"/>
  <c r="Z37" i="22"/>
  <c r="J37" i="23" s="1"/>
  <c r="N37" i="23" s="1"/>
  <c r="Z36" i="22"/>
  <c r="J36" i="23" s="1"/>
  <c r="N36" i="23" s="1"/>
  <c r="Z35" i="22"/>
  <c r="J35" i="23" s="1"/>
  <c r="N35" i="23" s="1"/>
  <c r="Z34" i="22"/>
  <c r="J34" i="23" s="1"/>
  <c r="N34" i="23" s="1"/>
  <c r="Z33" i="22"/>
  <c r="J33" i="23" s="1"/>
  <c r="N33" i="23" s="1"/>
  <c r="Y32" i="22"/>
  <c r="S32" i="22"/>
  <c r="Q32" i="22"/>
  <c r="O32" i="22"/>
  <c r="M32" i="22"/>
  <c r="G32" i="22"/>
  <c r="Z29" i="22"/>
  <c r="J29" i="23" s="1"/>
  <c r="N29" i="23" s="1"/>
  <c r="Y28" i="22"/>
  <c r="S28" i="22"/>
  <c r="Q28" i="22"/>
  <c r="O28" i="22"/>
  <c r="M28" i="22"/>
  <c r="G28" i="22"/>
  <c r="Z27" i="22"/>
  <c r="J27" i="23" s="1"/>
  <c r="N27" i="23" s="1"/>
  <c r="Z26" i="22"/>
  <c r="J26" i="23" s="1"/>
  <c r="N26" i="23" s="1"/>
  <c r="Z25" i="22"/>
  <c r="J25" i="23" s="1"/>
  <c r="N25" i="23" s="1"/>
  <c r="Z24" i="22"/>
  <c r="J24" i="23" s="1"/>
  <c r="N24" i="23" s="1"/>
  <c r="Z23" i="22"/>
  <c r="J23" i="23" s="1"/>
  <c r="N23" i="23" s="1"/>
  <c r="Y22" i="22"/>
  <c r="S22" i="22"/>
  <c r="Q22" i="22"/>
  <c r="O22" i="22"/>
  <c r="M22" i="22"/>
  <c r="G22" i="22"/>
  <c r="Z21" i="22"/>
  <c r="J21" i="23" s="1"/>
  <c r="N21" i="23" s="1"/>
  <c r="Z20" i="22"/>
  <c r="J20" i="23" s="1"/>
  <c r="N20" i="23" s="1"/>
  <c r="Z19" i="22"/>
  <c r="J19" i="23" s="1"/>
  <c r="N19" i="23" s="1"/>
  <c r="Z18" i="22"/>
  <c r="J18" i="23" s="1"/>
  <c r="N18" i="23" s="1"/>
  <c r="Y17" i="22"/>
  <c r="S17" i="22"/>
  <c r="Q17" i="22"/>
  <c r="O17" i="22"/>
  <c r="M17" i="22"/>
  <c r="G17" i="22"/>
  <c r="Z16" i="22"/>
  <c r="J16" i="23" s="1"/>
  <c r="N16" i="23" s="1"/>
  <c r="Z15" i="22"/>
  <c r="J15" i="23" s="1"/>
  <c r="N15" i="23" s="1"/>
  <c r="Z14" i="22"/>
  <c r="J14" i="23" s="1"/>
  <c r="N14" i="23" s="1"/>
  <c r="Z13" i="22"/>
  <c r="J13" i="23" s="1"/>
  <c r="N13" i="23" s="1"/>
  <c r="Y12" i="22"/>
  <c r="S12" i="22"/>
  <c r="S66" i="22" s="1"/>
  <c r="Q12" i="22"/>
  <c r="O12" i="22"/>
  <c r="M12" i="22"/>
  <c r="G12" i="22"/>
  <c r="Z11" i="22"/>
  <c r="J11" i="23" s="1"/>
  <c r="N11" i="23" s="1"/>
  <c r="Z10" i="22"/>
  <c r="J10" i="23" s="1"/>
  <c r="N10" i="23" s="1"/>
  <c r="Z9" i="22"/>
  <c r="J9" i="23" s="1"/>
  <c r="N9" i="23" s="1"/>
  <c r="Z6" i="22"/>
  <c r="J6" i="23" s="1"/>
  <c r="N6" i="23" s="1"/>
  <c r="Z5" i="22"/>
  <c r="J5" i="23" s="1"/>
  <c r="G3" i="22"/>
  <c r="J97" i="23" l="1"/>
  <c r="M66" i="22"/>
  <c r="O66" i="22"/>
  <c r="H71" i="22" s="1"/>
  <c r="H10" i="21" s="1"/>
  <c r="G66" i="22"/>
  <c r="Q66" i="22"/>
  <c r="Y66" i="22"/>
  <c r="M71" i="22" s="1"/>
  <c r="M10" i="21" s="1"/>
  <c r="N5" i="23"/>
  <c r="N97" i="23" s="1"/>
  <c r="Z67" i="22"/>
  <c r="L11" i="21"/>
  <c r="M73" i="22"/>
  <c r="AA42" i="22"/>
  <c r="K42" i="23" s="1"/>
  <c r="AA45" i="22"/>
  <c r="K45" i="23" s="1"/>
  <c r="AA52" i="22"/>
  <c r="K52" i="23" s="1"/>
  <c r="AA17" i="22"/>
  <c r="K17" i="23" s="1"/>
  <c r="AA40" i="22"/>
  <c r="K40" i="23" s="1"/>
  <c r="AA22" i="22"/>
  <c r="K22" i="23" s="1"/>
  <c r="AA28" i="22"/>
  <c r="K28" i="23" s="1"/>
  <c r="AA3" i="22"/>
  <c r="J71" i="22"/>
  <c r="J10" i="21" s="1"/>
  <c r="AA12" i="22"/>
  <c r="K12" i="23" s="1"/>
  <c r="O12" i="23" s="1"/>
  <c r="AY5" i="23" s="1"/>
  <c r="G71" i="22"/>
  <c r="L71" i="22"/>
  <c r="L10" i="21" s="1"/>
  <c r="AA32" i="22"/>
  <c r="K32" i="23" s="1"/>
  <c r="M24" i="21"/>
  <c r="G13" i="21"/>
  <c r="U24" i="21"/>
  <c r="K13" i="21"/>
  <c r="D71" i="22"/>
  <c r="D10" i="21" s="1"/>
  <c r="O24" i="21"/>
  <c r="H13" i="21"/>
  <c r="G24" i="21"/>
  <c r="I24" i="21"/>
  <c r="E13" i="21"/>
  <c r="Q24" i="21"/>
  <c r="I13" i="21"/>
  <c r="K24" i="21"/>
  <c r="F13" i="21"/>
  <c r="S24" i="21"/>
  <c r="J13" i="21"/>
  <c r="C73" i="22"/>
  <c r="C11" i="21"/>
  <c r="C13" i="21" s="1"/>
  <c r="K71" i="22"/>
  <c r="K10" i="21" s="1"/>
  <c r="I71" i="22"/>
  <c r="I10" i="21" s="1"/>
  <c r="F71" i="22"/>
  <c r="F10" i="21" s="1"/>
  <c r="E71" i="22"/>
  <c r="E10" i="21" s="1"/>
  <c r="I73" i="22"/>
  <c r="G73" i="22"/>
  <c r="K73" i="22"/>
  <c r="D73" i="22"/>
  <c r="C71" i="22"/>
  <c r="C10" i="21" s="1"/>
  <c r="F73" i="22"/>
  <c r="J73" i="22"/>
  <c r="E73" i="22"/>
  <c r="N72" i="22"/>
  <c r="H73" i="22"/>
  <c r="L73" i="22"/>
  <c r="R26" i="21" l="1"/>
  <c r="R31" i="21"/>
  <c r="R33" i="21" s="1"/>
  <c r="P26" i="21"/>
  <c r="P31" i="21"/>
  <c r="P33" i="21" s="1"/>
  <c r="T26" i="21"/>
  <c r="T31" i="21"/>
  <c r="T33" i="21" s="1"/>
  <c r="L12" i="21"/>
  <c r="F26" i="21"/>
  <c r="F31" i="21"/>
  <c r="F33" i="21" s="1"/>
  <c r="W24" i="21"/>
  <c r="L13" i="21"/>
  <c r="M12" i="21"/>
  <c r="N26" i="21"/>
  <c r="N31" i="21"/>
  <c r="N33" i="21" s="1"/>
  <c r="J26" i="21"/>
  <c r="J31" i="21"/>
  <c r="J33" i="21" s="1"/>
  <c r="H26" i="21"/>
  <c r="H31" i="21"/>
  <c r="H33" i="21" s="1"/>
  <c r="L26" i="21"/>
  <c r="L31" i="21"/>
  <c r="L33" i="21" s="1"/>
  <c r="M13" i="21"/>
  <c r="K3" i="23"/>
  <c r="AA66" i="22"/>
  <c r="O22" i="23"/>
  <c r="AY9" i="23" s="1"/>
  <c r="O45" i="23"/>
  <c r="AY12" i="23" s="1"/>
  <c r="O28" i="23"/>
  <c r="AY7" i="23" s="1"/>
  <c r="O40" i="23"/>
  <c r="AY6" i="23" s="1"/>
  <c r="O42" i="23"/>
  <c r="AY13" i="23" s="1"/>
  <c r="O52" i="23"/>
  <c r="AY14" i="23" s="1"/>
  <c r="O32" i="23"/>
  <c r="AY8" i="23" s="1"/>
  <c r="O17" i="23"/>
  <c r="AY11" i="23" s="1"/>
  <c r="W23" i="21"/>
  <c r="U23" i="21"/>
  <c r="K12" i="21"/>
  <c r="Q23" i="21"/>
  <c r="I12" i="21"/>
  <c r="E23" i="21"/>
  <c r="C12" i="21"/>
  <c r="I23" i="21"/>
  <c r="E12" i="21"/>
  <c r="D13" i="21"/>
  <c r="S23" i="21"/>
  <c r="J12" i="21"/>
  <c r="G23" i="21"/>
  <c r="D12" i="21"/>
  <c r="K23" i="21"/>
  <c r="F12" i="21"/>
  <c r="O23" i="21"/>
  <c r="E24" i="21"/>
  <c r="G10" i="21"/>
  <c r="N71" i="22"/>
  <c r="O3" i="23" l="1"/>
  <c r="O96" i="23" s="1"/>
  <c r="K96" i="23"/>
  <c r="V25" i="21"/>
  <c r="V30" i="21"/>
  <c r="V32" i="21" s="1"/>
  <c r="H25" i="21"/>
  <c r="H30" i="21"/>
  <c r="H32" i="21" s="1"/>
  <c r="P25" i="21"/>
  <c r="P30" i="21"/>
  <c r="P32" i="21" s="1"/>
  <c r="J25" i="21"/>
  <c r="J30" i="21"/>
  <c r="J32" i="21" s="1"/>
  <c r="R25" i="21"/>
  <c r="R30" i="21"/>
  <c r="R32" i="21" s="1"/>
  <c r="V26" i="21"/>
  <c r="V31" i="21"/>
  <c r="V33" i="21" s="1"/>
  <c r="N25" i="21"/>
  <c r="N30" i="21"/>
  <c r="N32" i="21" s="1"/>
  <c r="F25" i="21"/>
  <c r="F30" i="21"/>
  <c r="F32" i="21" s="1"/>
  <c r="D26" i="21"/>
  <c r="D31" i="21"/>
  <c r="D33" i="21" s="1"/>
  <c r="D25" i="21"/>
  <c r="D30" i="21"/>
  <c r="D32" i="21" s="1"/>
  <c r="T25" i="21"/>
  <c r="T30" i="21"/>
  <c r="T32" i="21" s="1"/>
  <c r="AY3" i="23"/>
  <c r="AY18" i="23" s="1"/>
  <c r="M23" i="21"/>
  <c r="G12" i="21"/>
  <c r="H12" i="21"/>
  <c r="N5" i="21"/>
  <c r="N4" i="21"/>
  <c r="L25" i="21" l="1"/>
  <c r="L30" i="21"/>
  <c r="L32" i="21" s="1"/>
  <c r="L44" i="15"/>
  <c r="L43" i="15"/>
  <c r="K54" i="15"/>
  <c r="G54" i="15"/>
  <c r="L61" i="15"/>
  <c r="L58" i="15"/>
  <c r="L56" i="15"/>
  <c r="E54" i="15"/>
  <c r="C54" i="15"/>
  <c r="M54" i="15" l="1"/>
  <c r="AS37" i="15" s="1"/>
  <c r="K49" i="15"/>
  <c r="G49" i="15"/>
  <c r="G73" i="15" s="1"/>
  <c r="E49" i="15"/>
  <c r="E40" i="15"/>
  <c r="M40" i="15" s="1"/>
  <c r="E28" i="15"/>
  <c r="M28" i="15" s="1"/>
  <c r="K73" i="15" l="1"/>
  <c r="E73" i="15"/>
  <c r="C49" i="15"/>
  <c r="M49" i="15" s="1"/>
  <c r="C32" i="15"/>
  <c r="M32" i="15" s="1"/>
  <c r="C73" i="15" l="1"/>
  <c r="AS35" i="15"/>
  <c r="L52" i="15"/>
  <c r="L73" i="15" s="1"/>
  <c r="AY7" i="15" l="1"/>
  <c r="M73" i="15"/>
  <c r="X26" i="21"/>
  <c r="X25" i="21"/>
  <c r="AW11" i="15"/>
  <c r="L74" i="15" l="1"/>
  <c r="AS26" i="15"/>
  <c r="N31" i="15" l="1"/>
  <c r="N50" i="15"/>
  <c r="N55" i="15"/>
  <c r="N44" i="15"/>
  <c r="N41" i="15"/>
  <c r="N39" i="15"/>
  <c r="N28" i="15"/>
  <c r="N22" i="15"/>
  <c r="N17" i="15"/>
  <c r="N12" i="15"/>
  <c r="N8" i="15"/>
  <c r="AG99" i="15" l="1"/>
  <c r="AF99" i="15"/>
  <c r="AH99" i="15" l="1"/>
  <c r="AS33" i="15"/>
  <c r="AS30" i="15"/>
  <c r="AS29" i="15"/>
  <c r="AS31" i="15"/>
  <c r="AS32" i="15"/>
  <c r="AS34" i="15"/>
  <c r="AS27" i="15"/>
  <c r="AS28" i="15"/>
  <c r="AS39" i="15" l="1"/>
  <c r="AV35" i="15" l="1"/>
  <c r="AV36" i="15"/>
  <c r="AV37" i="15"/>
  <c r="AV28" i="15"/>
  <c r="AV27" i="15"/>
  <c r="AV26" i="15"/>
  <c r="AV29" i="15"/>
  <c r="AV31" i="15"/>
  <c r="AV34" i="15"/>
  <c r="AV32" i="15"/>
  <c r="AV30" i="15"/>
  <c r="AV33" i="15"/>
  <c r="M79" i="15"/>
  <c r="AV39" i="15" l="1"/>
  <c r="AX7" i="15"/>
  <c r="C80" i="15"/>
  <c r="K80" i="15"/>
  <c r="O78" i="15" l="1"/>
  <c r="N3" i="15" l="1"/>
  <c r="N76" i="15" l="1"/>
  <c r="G80" i="15" l="1"/>
  <c r="E80" i="15" l="1"/>
  <c r="L80" i="15" s="1"/>
  <c r="M85" i="15" l="1"/>
  <c r="AY11" i="15" l="1"/>
  <c r="AY8" i="15"/>
  <c r="AX8" i="15"/>
  <c r="AX11" i="15" l="1"/>
  <c r="AY9" i="15"/>
  <c r="AY13" i="15" s="1"/>
  <c r="AW9" i="15" l="1"/>
  <c r="AW8" i="15"/>
  <c r="AW7" i="15"/>
  <c r="AX9" i="15" l="1"/>
  <c r="AX13" i="15" s="1"/>
  <c r="C24" i="21" l="1"/>
  <c r="B31" i="21" s="1"/>
  <c r="B33" i="21" s="1"/>
  <c r="N11" i="21"/>
  <c r="Z24" i="21" l="1"/>
  <c r="B26" i="21"/>
  <c r="C23" i="21"/>
  <c r="N10" i="21"/>
  <c r="B30" i="21" l="1"/>
  <c r="B25" i="21"/>
  <c r="Z30" i="21" l="1"/>
  <c r="B32" i="21"/>
</calcChain>
</file>

<file path=xl/comments1.xml><?xml version="1.0" encoding="utf-8"?>
<comments xmlns="http://schemas.openxmlformats.org/spreadsheetml/2006/main">
  <authors>
    <author>Crislin Nuñez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16 Agosto. Feriado Día de la Restauración de la República.</t>
        </r>
      </text>
    </comment>
  </commentList>
</comments>
</file>

<file path=xl/comments2.xml><?xml version="1.0" encoding="utf-8"?>
<comments xmlns="http://schemas.openxmlformats.org/spreadsheetml/2006/main">
  <authors>
    <author>Crislin Nuñez</author>
  </authors>
  <commentList>
    <comment ref="B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<sst xmlns="http://schemas.openxmlformats.org/spreadsheetml/2006/main" count="775" uniqueCount="194">
  <si>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</si>
  <si>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</si>
  <si>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</si>
  <si>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</si>
  <si>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</si>
  <si>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</si>
  <si>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</si>
  <si>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</si>
  <si>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</si>
  <si>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</si>
  <si>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</si>
  <si>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</si>
  <si>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</si>
  <si>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</si>
  <si>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</si>
  <si>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</si>
  <si>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</si>
  <si>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</si>
  <si>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</si>
  <si>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</si>
  <si>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</si>
  <si>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</si>
  <si>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</si>
  <si>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</si>
  <si>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</si>
  <si>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</si>
  <si>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</si>
  <si>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</si>
  <si>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</si>
  <si>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</si>
  <si>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</si>
  <si>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</si>
  <si>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</si>
  <si>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</si>
  <si>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</si>
  <si>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</si>
  <si>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</si>
  <si>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</si>
  <si>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</si>
  <si>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</si>
  <si>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</si>
  <si>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</si>
  <si>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</si>
  <si>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</si>
  <si>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</si>
  <si>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</si>
  <si>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</si>
  <si>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</si>
  <si>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</si>
  <si>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</si>
  <si>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</si>
  <si>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</si>
  <si>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</si>
  <si>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</si>
  <si>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</si>
  <si>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</si>
  <si>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</si>
  <si>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</si>
  <si>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</si>
  <si>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</si>
  <si>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</si>
  <si>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</si>
  <si>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</si>
  <si>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</si>
  <si>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</si>
  <si>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</si>
  <si>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</si>
  <si>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</si>
  <si>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</si>
  <si>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</si>
  <si>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</si>
  <si>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</si>
  <si>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</si>
  <si>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</si>
  <si>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</si>
  <si>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</si>
  <si>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</si>
  <si>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</si>
  <si>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</si>
  <si>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</si>
  <si>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</si>
  <si>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</si>
  <si>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</si>
  <si>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</si>
  <si>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</si>
  <si>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</si>
  <si>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</si>
  <si>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</si>
  <si>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</si>
  <si>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</si>
  <si>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Institución / Servicios</t>
  </si>
  <si>
    <t>Gran Total de Ciudadanos Atendidos</t>
  </si>
  <si>
    <t>Consulta</t>
  </si>
  <si>
    <t>Portal usuario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</si>
  <si>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</si>
  <si>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</si>
  <si>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</si>
  <si>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</si>
  <si>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</si>
  <si>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</si>
  <si>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</si>
  <si>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</si>
  <si>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</si>
  <si>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</si>
  <si>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</si>
  <si>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</si>
  <si>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</si>
  <si>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</si>
  <si>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</si>
  <si>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</si>
  <si>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</si>
  <si>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</si>
  <si>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</si>
  <si>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</si>
  <si>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</si>
  <si>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</si>
  <si>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</si>
  <si>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</si>
  <si>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</si>
  <si>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</si>
  <si>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</si>
  <si>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</si>
  <si>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</si>
  <si>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</si>
  <si>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</si>
  <si>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</si>
  <si>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</si>
  <si>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</si>
  <si>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</si>
  <si>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</si>
  <si>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</si>
  <si>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</si>
  <si>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</si>
  <si>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</si>
  <si>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</si>
  <si>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</si>
  <si>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</si>
  <si>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Certificación de Firmas Doc. Notariales y Oficiales</t>
  </si>
  <si>
    <t>Identificación de Personas Físicas</t>
  </si>
  <si>
    <t>Renovación Licencia de Conducir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</si>
  <si>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</si>
  <si>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</si>
  <si>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</si>
  <si>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</si>
  <si>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</si>
  <si>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</si>
  <si>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</si>
  <si>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</si>
  <si>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</si>
  <si>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</si>
  <si>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Certificación de No Antecedentes Penales</t>
  </si>
  <si>
    <t>-</t>
  </si>
  <si>
    <t>Entrega de Respuesta</t>
  </si>
  <si>
    <t>Enero 2017</t>
  </si>
  <si>
    <t>Febrero 2017</t>
  </si>
  <si>
    <t>Marzo 2017</t>
  </si>
  <si>
    <t>Abril 2017</t>
  </si>
  <si>
    <t>Mayo 2017</t>
  </si>
  <si>
    <t>Junio 2017</t>
  </si>
  <si>
    <t xml:space="preserve"> Julio 2017</t>
  </si>
  <si>
    <t>Agosto 2017</t>
  </si>
  <si>
    <t>Septiembre 2017</t>
  </si>
  <si>
    <t>Octubre 2017</t>
  </si>
  <si>
    <t>Noviembre 2017</t>
  </si>
  <si>
    <t>Diciembre 2017</t>
  </si>
  <si>
    <t>Total 2017</t>
  </si>
  <si>
    <t xml:space="preserve">Total Servicios </t>
  </si>
  <si>
    <t>Total General de Servicios Ofertados y Ciudadanos Atendidos en el 2016</t>
  </si>
  <si>
    <t>Total General de Servicios Ofertados y Ciudadanos Atendidos en el 2017</t>
  </si>
  <si>
    <t>Correo Universal</t>
  </si>
  <si>
    <t>2016 vs 2017</t>
  </si>
  <si>
    <t>Impresión de Constancia</t>
  </si>
  <si>
    <t>Portal Usuario</t>
  </si>
  <si>
    <t>Modificación Beneficiario</t>
  </si>
  <si>
    <t>Actualización de Datos</t>
  </si>
  <si>
    <t>Creación  Beneficiario</t>
  </si>
  <si>
    <t>Tesoreria de la Seguridad Social (TSS)</t>
  </si>
  <si>
    <t>Registros de Empleadores</t>
  </si>
  <si>
    <t>Aporte Empleado por Empleador</t>
  </si>
  <si>
    <t>Dirección General de Contrataciones Públicas (DGCP)</t>
  </si>
  <si>
    <t>Policia Nacional (P. N.)</t>
  </si>
  <si>
    <t>TSS</t>
  </si>
  <si>
    <t>Certificacion Balance al Dia</t>
  </si>
  <si>
    <t>Certificacion de No Registro en el SIUR</t>
  </si>
  <si>
    <t>Certificacion Registro Sin Nomina</t>
  </si>
  <si>
    <t>Actualizacion de Datos</t>
  </si>
  <si>
    <t>Certificacion Acuerdo de Pago</t>
  </si>
  <si>
    <t>Del 01 al 05 de Agosto 2017</t>
  </si>
  <si>
    <t>Total Servicios Agosto 2017</t>
  </si>
  <si>
    <t>Total Ciudadanos Agosto 2017</t>
  </si>
  <si>
    <t>Del 07 al 12 de Agosto 2017</t>
  </si>
  <si>
    <t>Del 14 al 19 de Agosto 2017</t>
  </si>
  <si>
    <t>Del 21 al 26 de Agosto 2017</t>
  </si>
  <si>
    <t>Del 28 al 31 de Agosto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</si>
</sst>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* #,##0.000_);_(* \(#,##0.000\);_(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  <font>
      <b/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56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164" fontId="5" fillId="3" borderId="6" xfId="2" applyNumberFormat="1" applyFont="1" applyFill="1" applyBorder="1"/>
    <xf numFmtId="164" fontId="5" fillId="3" borderId="6" xfId="2" applyNumberFormat="1" applyFont="1" applyFill="1" applyBorder="1" applyAlignment="1">
      <alignment horizontal="right"/>
    </xf>
    <xf numFmtId="164" fontId="5" fillId="3" borderId="8" xfId="2" applyNumberFormat="1" applyFont="1" applyFill="1" applyBorder="1"/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164" fontId="6" fillId="4" borderId="6" xfId="2" applyNumberFormat="1" applyFont="1" applyFill="1" applyBorder="1" applyAlignment="1">
      <alignment horizontal="right"/>
    </xf>
    <xf numFmtId="164" fontId="6" fillId="4" borderId="6" xfId="2" applyNumberFormat="1" applyFont="1" applyFill="1" applyBorder="1"/>
    <xf numFmtId="164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4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4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4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5" fillId="4" borderId="7" xfId="2" applyNumberFormat="1" applyFont="1" applyFill="1" applyBorder="1"/>
    <xf numFmtId="164" fontId="6" fillId="4" borderId="7" xfId="2" applyNumberFormat="1" applyFont="1" applyFill="1" applyBorder="1" applyAlignment="1"/>
    <xf numFmtId="164" fontId="5" fillId="3" borderId="31" xfId="2" applyNumberFormat="1" applyFont="1" applyFill="1" applyBorder="1"/>
    <xf numFmtId="164" fontId="6" fillId="4" borderId="33" xfId="2" applyNumberFormat="1" applyFont="1" applyFill="1" applyBorder="1" applyAlignment="1">
      <alignment horizontal="right"/>
    </xf>
    <xf numFmtId="164" fontId="5" fillId="3" borderId="28" xfId="2" applyNumberFormat="1" applyFont="1" applyFill="1" applyBorder="1"/>
    <xf numFmtId="164" fontId="8" fillId="4" borderId="9" xfId="2" applyNumberFormat="1" applyFont="1" applyFill="1" applyBorder="1"/>
    <xf numFmtId="164" fontId="4" fillId="4" borderId="0" xfId="2" applyNumberFormat="1" applyFont="1" applyFill="1"/>
    <xf numFmtId="164" fontId="11" fillId="7" borderId="5" xfId="2" applyNumberFormat="1" applyFont="1" applyFill="1" applyBorder="1" applyAlignment="1">
      <alignment horizontal="center"/>
    </xf>
    <xf numFmtId="164" fontId="6" fillId="4" borderId="29" xfId="2" applyNumberFormat="1" applyFont="1" applyFill="1" applyBorder="1"/>
    <xf numFmtId="164" fontId="5" fillId="3" borderId="15" xfId="2" applyNumberFormat="1" applyFont="1" applyFill="1" applyBorder="1" applyAlignment="1">
      <alignment horizontal="right"/>
    </xf>
    <xf numFmtId="164" fontId="5" fillId="3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 applyAlignment="1">
      <alignment horizontal="right"/>
    </xf>
    <xf numFmtId="164" fontId="6" fillId="4" borderId="34" xfId="2" applyNumberFormat="1" applyFont="1" applyFill="1" applyBorder="1"/>
    <xf numFmtId="164" fontId="5" fillId="3" borderId="27" xfId="2" applyNumberFormat="1" applyFont="1" applyFill="1" applyBorder="1"/>
    <xf numFmtId="164" fontId="5" fillId="3" borderId="15" xfId="2" applyNumberFormat="1" applyFont="1" applyFill="1" applyBorder="1"/>
    <xf numFmtId="164" fontId="6" fillId="4" borderId="15" xfId="2" applyNumberFormat="1" applyFont="1" applyFill="1" applyBorder="1"/>
    <xf numFmtId="164" fontId="9" fillId="3" borderId="15" xfId="2" applyNumberFormat="1" applyFont="1" applyFill="1" applyBorder="1" applyAlignment="1">
      <alignment wrapText="1"/>
    </xf>
    <xf numFmtId="164" fontId="7" fillId="3" borderId="30" xfId="2" applyNumberFormat="1" applyFont="1" applyFill="1" applyBorder="1" applyAlignment="1">
      <alignment horizontal="right"/>
    </xf>
    <xf numFmtId="164" fontId="7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2" fillId="4" borderId="29" xfId="2" applyNumberFormat="1" applyFont="1" applyFill="1" applyBorder="1" applyAlignment="1">
      <alignment horizontal="center" wrapText="1"/>
    </xf>
    <xf numFmtId="164" fontId="6" fillId="4" borderId="29" xfId="2" applyNumberFormat="1" applyFont="1" applyFill="1" applyBorder="1" applyAlignment="1"/>
    <xf numFmtId="164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43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7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wrapText="1"/>
    </xf>
    <xf numFmtId="0" fontId="16" fillId="10" borderId="18" xfId="3" applyFont="1" applyBorder="1" applyAlignment="1">
      <alignment horizontal="center" wrapText="1"/>
    </xf>
    <xf numFmtId="43" fontId="9" fillId="3" borderId="6" xfId="2" applyFont="1" applyFill="1" applyBorder="1"/>
    <xf numFmtId="164" fontId="14" fillId="4" borderId="13" xfId="2" applyNumberFormat="1" applyFont="1" applyFill="1" applyBorder="1" applyAlignment="1">
      <alignment horizontal="left"/>
    </xf>
    <xf numFmtId="164" fontId="17" fillId="4" borderId="21" xfId="2" applyNumberFormat="1" applyFont="1" applyFill="1" applyBorder="1" applyAlignment="1">
      <alignment horizontal="left"/>
    </xf>
    <xf numFmtId="164" fontId="14" fillId="4" borderId="22" xfId="2" applyNumberFormat="1" applyFont="1" applyFill="1" applyBorder="1" applyAlignment="1">
      <alignment horizontal="left"/>
    </xf>
    <xf numFmtId="164" fontId="17" fillId="4" borderId="22" xfId="2" applyNumberFormat="1" applyFont="1" applyFill="1" applyBorder="1" applyAlignment="1">
      <alignment horizontal="left"/>
    </xf>
    <xf numFmtId="164" fontId="14" fillId="4" borderId="21" xfId="2" applyNumberFormat="1" applyFont="1" applyFill="1" applyBorder="1" applyAlignment="1">
      <alignment horizontal="left"/>
    </xf>
    <xf numFmtId="164" fontId="17" fillId="4" borderId="0" xfId="2" applyNumberFormat="1" applyFont="1" applyFill="1" applyBorder="1" applyAlignment="1">
      <alignment horizontal="left"/>
    </xf>
    <xf numFmtId="164" fontId="18" fillId="9" borderId="18" xfId="2" applyNumberFormat="1" applyFont="1" applyFill="1" applyBorder="1"/>
    <xf numFmtId="164" fontId="18" fillId="9" borderId="18" xfId="2" applyNumberFormat="1" applyFont="1" applyFill="1" applyBorder="1" applyAlignment="1">
      <alignment horizontal="right"/>
    </xf>
    <xf numFmtId="164" fontId="15" fillId="7" borderId="24" xfId="2" applyNumberFormat="1" applyFont="1" applyFill="1" applyBorder="1" applyAlignment="1">
      <alignment horizontal="left"/>
    </xf>
    <xf numFmtId="164" fontId="15" fillId="7" borderId="25" xfId="2" applyNumberFormat="1" applyFont="1" applyFill="1" applyBorder="1" applyAlignment="1">
      <alignment horizontal="left"/>
    </xf>
    <xf numFmtId="164" fontId="15" fillId="7" borderId="26" xfId="2" applyNumberFormat="1" applyFont="1" applyFill="1" applyBorder="1" applyAlignment="1">
      <alignment horizontal="left"/>
    </xf>
    <xf numFmtId="164" fontId="15" fillId="7" borderId="23" xfId="2" applyNumberFormat="1" applyFont="1" applyFill="1" applyBorder="1" applyAlignment="1">
      <alignment horizontal="left"/>
    </xf>
    <xf numFmtId="164" fontId="18" fillId="4" borderId="18" xfId="2" applyNumberFormat="1" applyFont="1" applyFill="1" applyBorder="1"/>
    <xf numFmtId="164" fontId="18" fillId="4" borderId="18" xfId="2" applyNumberFormat="1" applyFont="1" applyFill="1" applyBorder="1" applyAlignment="1">
      <alignment horizontal="right"/>
    </xf>
    <xf numFmtId="164" fontId="18" fillId="4" borderId="7" xfId="2" applyNumberFormat="1" applyFont="1" applyFill="1" applyBorder="1"/>
    <xf numFmtId="164" fontId="18" fillId="4" borderId="7" xfId="2" applyNumberFormat="1" applyFont="1" applyFill="1" applyBorder="1" applyAlignment="1">
      <alignment horizontal="right"/>
    </xf>
    <xf numFmtId="164" fontId="19" fillId="4" borderId="18" xfId="2" applyNumberFormat="1" applyFont="1" applyFill="1" applyBorder="1" applyAlignment="1">
      <alignment horizontal="right"/>
    </xf>
    <xf numFmtId="164" fontId="18" fillId="4" borderId="6" xfId="2" applyNumberFormat="1" applyFont="1" applyFill="1" applyBorder="1"/>
    <xf numFmtId="164" fontId="18" fillId="4" borderId="6" xfId="2" applyNumberFormat="1" applyFont="1" applyFill="1" applyBorder="1" applyAlignment="1">
      <alignment horizontal="right"/>
    </xf>
    <xf numFmtId="164" fontId="19" fillId="4" borderId="18" xfId="2" applyNumberFormat="1" applyFont="1" applyFill="1" applyBorder="1"/>
    <xf numFmtId="43" fontId="17" fillId="4" borderId="19" xfId="2" applyFont="1" applyFill="1" applyBorder="1"/>
    <xf numFmtId="43" fontId="17" fillId="4" borderId="12" xfId="2" applyFont="1" applyFill="1" applyBorder="1"/>
    <xf numFmtId="43" fontId="17" fillId="4" borderId="20" xfId="2" applyFont="1" applyFill="1" applyBorder="1"/>
    <xf numFmtId="43" fontId="15" fillId="7" borderId="18" xfId="2" applyFont="1" applyFill="1" applyBorder="1" applyAlignment="1">
      <alignment horizontal="left"/>
    </xf>
    <xf numFmtId="164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4" fontId="19" fillId="3" borderId="18" xfId="2" applyNumberFormat="1" applyFont="1" applyFill="1" applyBorder="1" applyAlignment="1">
      <alignment horizontal="right"/>
    </xf>
    <xf numFmtId="164" fontId="18" fillId="3" borderId="18" xfId="2" applyNumberFormat="1" applyFont="1" applyFill="1" applyBorder="1"/>
    <xf numFmtId="164" fontId="19" fillId="3" borderId="18" xfId="2" applyNumberFormat="1" applyFont="1" applyFill="1" applyBorder="1"/>
    <xf numFmtId="164" fontId="19" fillId="3" borderId="6" xfId="2" applyNumberFormat="1" applyFont="1" applyFill="1" applyBorder="1" applyAlignment="1">
      <alignment horizontal="right"/>
    </xf>
    <xf numFmtId="164" fontId="18" fillId="3" borderId="6" xfId="2" applyNumberFormat="1" applyFont="1" applyFill="1" applyBorder="1"/>
    <xf numFmtId="164" fontId="18" fillId="8" borderId="18" xfId="2" applyNumberFormat="1" applyFont="1" applyFill="1" applyBorder="1"/>
    <xf numFmtId="43" fontId="14" fillId="5" borderId="12" xfId="2" applyFont="1" applyFill="1" applyBorder="1" applyAlignment="1">
      <alignment horizontal="left"/>
    </xf>
    <xf numFmtId="43" fontId="20" fillId="3" borderId="9" xfId="2" applyFont="1" applyFill="1" applyBorder="1" applyAlignment="1">
      <alignment horizontal="left"/>
    </xf>
    <xf numFmtId="43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43" fontId="14" fillId="3" borderId="12" xfId="2" applyFont="1" applyFill="1" applyBorder="1" applyAlignment="1">
      <alignment horizontal="left"/>
    </xf>
    <xf numFmtId="43" fontId="14" fillId="6" borderId="12" xfId="2" applyFont="1" applyFill="1" applyBorder="1" applyAlignment="1">
      <alignment horizontal="left"/>
    </xf>
    <xf numFmtId="43" fontId="20" fillId="3" borderId="12" xfId="2" applyFont="1" applyFill="1" applyBorder="1"/>
    <xf numFmtId="43" fontId="14" fillId="3" borderId="12" xfId="2" applyFont="1" applyFill="1" applyBorder="1" applyAlignment="1"/>
    <xf numFmtId="0" fontId="21" fillId="0" borderId="0" xfId="0" applyFont="1"/>
    <xf numFmtId="164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43" fontId="8" fillId="4" borderId="6" xfId="2" applyFont="1" applyFill="1" applyBorder="1"/>
    <xf numFmtId="43" fontId="9" fillId="3" borderId="6" xfId="2" applyFont="1" applyFill="1" applyBorder="1" applyAlignment="1">
      <alignment wrapText="1"/>
    </xf>
    <xf numFmtId="43" fontId="9" fillId="3" borderId="8" xfId="2" applyFont="1" applyFill="1" applyBorder="1"/>
    <xf numFmtId="43" fontId="8" fillId="4" borderId="7" xfId="2" applyFont="1" applyFill="1" applyBorder="1" applyAlignment="1"/>
    <xf numFmtId="43" fontId="8" fillId="4" borderId="7" xfId="2" applyFont="1" applyFill="1" applyBorder="1"/>
    <xf numFmtId="43" fontId="9" fillId="3" borderId="32" xfId="2" applyFont="1" applyFill="1" applyBorder="1"/>
    <xf numFmtId="43" fontId="8" fillId="4" borderId="33" xfId="2" applyFont="1" applyFill="1" applyBorder="1"/>
    <xf numFmtId="43" fontId="9" fillId="3" borderId="27" xfId="2" applyFont="1" applyFill="1" applyBorder="1" applyAlignment="1">
      <alignment wrapText="1"/>
    </xf>
    <xf numFmtId="43" fontId="10" fillId="3" borderId="6" xfId="2" applyFont="1" applyFill="1" applyBorder="1" applyAlignment="1">
      <alignment horizontal="left"/>
    </xf>
    <xf numFmtId="43" fontId="8" fillId="4" borderId="9" xfId="2" applyFont="1" applyFill="1" applyBorder="1"/>
    <xf numFmtId="164" fontId="15" fillId="10" borderId="18" xfId="2" applyNumberFormat="1" applyFont="1" applyFill="1" applyBorder="1" applyAlignment="1">
      <alignment horizontal="right"/>
    </xf>
    <xf numFmtId="164" fontId="17" fillId="4" borderId="19" xfId="2" applyNumberFormat="1" applyFont="1" applyFill="1" applyBorder="1"/>
    <xf numFmtId="164" fontId="14" fillId="3" borderId="12" xfId="2" applyNumberFormat="1" applyFont="1" applyFill="1" applyBorder="1" applyAlignment="1">
      <alignment horizontal="left"/>
    </xf>
    <xf numFmtId="164" fontId="17" fillId="4" borderId="12" xfId="2" applyNumberFormat="1" applyFont="1" applyFill="1" applyBorder="1"/>
    <xf numFmtId="164" fontId="14" fillId="5" borderId="12" xfId="2" applyNumberFormat="1" applyFont="1" applyFill="1" applyBorder="1" applyAlignment="1">
      <alignment horizontal="left"/>
    </xf>
    <xf numFmtId="164" fontId="20" fillId="3" borderId="9" xfId="2" applyNumberFormat="1" applyFont="1" applyFill="1" applyBorder="1" applyAlignment="1">
      <alignment horizontal="left"/>
    </xf>
    <xf numFmtId="164" fontId="20" fillId="3" borderId="6" xfId="2" applyNumberFormat="1" applyFont="1" applyFill="1" applyBorder="1" applyAlignment="1">
      <alignment horizontal="left"/>
    </xf>
    <xf numFmtId="164" fontId="14" fillId="3" borderId="12" xfId="2" applyNumberFormat="1" applyFont="1" applyFill="1" applyBorder="1" applyAlignment="1">
      <alignment horizontal="left" wrapText="1"/>
    </xf>
    <xf numFmtId="164" fontId="14" fillId="6" borderId="12" xfId="2" applyNumberFormat="1" applyFont="1" applyFill="1" applyBorder="1" applyAlignment="1">
      <alignment horizontal="left"/>
    </xf>
    <xf numFmtId="164" fontId="20" fillId="3" borderId="12" xfId="2" applyNumberFormat="1" applyFont="1" applyFill="1" applyBorder="1"/>
    <xf numFmtId="164" fontId="14" fillId="3" borderId="12" xfId="2" applyNumberFormat="1" applyFont="1" applyFill="1" applyBorder="1" applyAlignment="1"/>
    <xf numFmtId="164" fontId="20" fillId="3" borderId="6" xfId="2" applyNumberFormat="1" applyFont="1" applyFill="1" applyBorder="1" applyAlignment="1">
      <alignment horizontal="left" wrapText="1"/>
    </xf>
    <xf numFmtId="164" fontId="20" fillId="3" borderId="6" xfId="2" applyNumberFormat="1" applyFont="1" applyFill="1" applyBorder="1"/>
    <xf numFmtId="164" fontId="18" fillId="3" borderId="18" xfId="2" applyNumberFormat="1" applyFont="1" applyFill="1" applyBorder="1" applyAlignment="1">
      <alignment horizontal="right"/>
    </xf>
    <xf numFmtId="164" fontId="17" fillId="3" borderId="18" xfId="5" applyNumberFormat="1" applyFont="1" applyFill="1" applyBorder="1" applyAlignment="1">
      <alignment horizontal="right"/>
    </xf>
    <xf numFmtId="164" fontId="15" fillId="10" borderId="18" xfId="3" applyNumberFormat="1" applyFont="1" applyBorder="1" applyAlignment="1">
      <alignment horizontal="right"/>
    </xf>
    <xf numFmtId="164" fontId="14" fillId="13" borderId="39" xfId="2" applyNumberFormat="1" applyFont="1" applyFill="1" applyBorder="1"/>
    <xf numFmtId="164" fontId="14" fillId="13" borderId="40" xfId="2" applyNumberFormat="1" applyFont="1" applyFill="1" applyBorder="1"/>
    <xf numFmtId="164" fontId="14" fillId="15" borderId="41" xfId="2" applyNumberFormat="1" applyFont="1" applyFill="1" applyBorder="1"/>
    <xf numFmtId="164" fontId="14" fillId="15" borderId="38" xfId="2" applyNumberFormat="1" applyFont="1" applyFill="1" applyBorder="1"/>
    <xf numFmtId="164" fontId="14" fillId="13" borderId="41" xfId="2" applyNumberFormat="1" applyFont="1" applyFill="1" applyBorder="1"/>
    <xf numFmtId="164" fontId="14" fillId="13" borderId="38" xfId="2" applyNumberFormat="1" applyFont="1" applyFill="1" applyBorder="1"/>
    <xf numFmtId="164" fontId="15" fillId="14" borderId="0" xfId="2" applyNumberFormat="1" applyFont="1" applyFill="1" applyBorder="1" applyAlignment="1">
      <alignment horizontal="center"/>
    </xf>
    <xf numFmtId="164" fontId="15" fillId="14" borderId="16" xfId="2" applyNumberFormat="1" applyFont="1" applyFill="1" applyBorder="1" applyAlignment="1">
      <alignment horizontal="center" wrapText="1"/>
    </xf>
    <xf numFmtId="164" fontId="15" fillId="10" borderId="41" xfId="3" applyNumberFormat="1" applyFont="1" applyBorder="1"/>
    <xf numFmtId="164" fontId="15" fillId="10" borderId="38" xfId="3" applyNumberFormat="1" applyFont="1" applyBorder="1"/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4" fillId="0" borderId="0" xfId="2" applyFont="1"/>
    <xf numFmtId="43" fontId="16" fillId="4" borderId="17" xfId="2" applyFont="1" applyFill="1" applyBorder="1" applyAlignment="1">
      <alignment horizontal="center" wrapText="1"/>
    </xf>
    <xf numFmtId="43" fontId="14" fillId="3" borderId="12" xfId="2" applyFont="1" applyFill="1" applyBorder="1" applyAlignment="1">
      <alignment horizontal="left" wrapText="1"/>
    </xf>
    <xf numFmtId="164" fontId="14" fillId="0" borderId="0" xfId="0" applyNumberFormat="1" applyFont="1"/>
    <xf numFmtId="164" fontId="17" fillId="4" borderId="20" xfId="2" applyNumberFormat="1" applyFont="1" applyFill="1" applyBorder="1"/>
    <xf numFmtId="164" fontId="17" fillId="4" borderId="42" xfId="2" applyNumberFormat="1" applyFont="1" applyFill="1" applyBorder="1" applyAlignment="1">
      <alignment horizontal="right"/>
    </xf>
    <xf numFmtId="164" fontId="17" fillId="4" borderId="20" xfId="2" applyNumberFormat="1" applyFont="1" applyFill="1" applyBorder="1" applyAlignment="1">
      <alignment horizontal="right"/>
    </xf>
    <xf numFmtId="164" fontId="17" fillId="4" borderId="43" xfId="2" applyNumberFormat="1" applyFont="1" applyFill="1" applyBorder="1" applyAlignment="1">
      <alignment horizontal="right"/>
    </xf>
    <xf numFmtId="164" fontId="15" fillId="7" borderId="18" xfId="2" applyNumberFormat="1" applyFont="1" applyFill="1" applyBorder="1" applyAlignment="1">
      <alignment horizontal="left"/>
    </xf>
    <xf numFmtId="164" fontId="15" fillId="7" borderId="44" xfId="2" applyNumberFormat="1" applyFont="1" applyFill="1" applyBorder="1" applyAlignment="1">
      <alignment horizontal="right"/>
    </xf>
    <xf numFmtId="164" fontId="15" fillId="7" borderId="23" xfId="2" applyNumberFormat="1" applyFont="1" applyFill="1" applyBorder="1" applyAlignment="1">
      <alignment horizontal="right"/>
    </xf>
    <xf numFmtId="164" fontId="15" fillId="7" borderId="45" xfId="2" applyNumberFormat="1" applyFont="1" applyFill="1" applyBorder="1" applyAlignment="1">
      <alignment horizontal="right"/>
    </xf>
    <xf numFmtId="0" fontId="4" fillId="10" borderId="44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43" fontId="1" fillId="4" borderId="44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1" fillId="7" borderId="44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43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43" fontId="4" fillId="7" borderId="44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5" fontId="4" fillId="7" borderId="44" xfId="2" applyNumberFormat="1" applyFont="1" applyFill="1" applyBorder="1" applyAlignment="1">
      <alignment horizontal="center"/>
    </xf>
    <xf numFmtId="165" fontId="4" fillId="7" borderId="26" xfId="2" applyNumberFormat="1" applyFont="1" applyFill="1" applyBorder="1" applyAlignment="1">
      <alignment horizontal="center"/>
    </xf>
    <xf numFmtId="165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14" fillId="3" borderId="12" xfId="2" applyNumberFormat="1" applyFont="1" applyFill="1" applyBorder="1" applyAlignment="1">
      <alignment horizontal="left"/>
    </xf>
    <xf numFmtId="43" fontId="13" fillId="3" borderId="6" xfId="2" applyFont="1" applyFill="1" applyBorder="1" applyAlignment="1">
      <alignment horizontal="left"/>
    </xf>
    <xf numFmtId="43" fontId="9" fillId="3" borderId="6" xfId="2" applyFont="1" applyFill="1" applyBorder="1" applyAlignment="1">
      <alignment horizontal="left" wrapText="1"/>
    </xf>
    <xf numFmtId="43" fontId="13" fillId="3" borderId="6" xfId="2" applyFont="1" applyFill="1" applyBorder="1" applyAlignment="1">
      <alignment horizontal="left" wrapText="1"/>
    </xf>
    <xf numFmtId="43" fontId="9" fillId="3" borderId="6" xfId="2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64" fontId="19" fillId="3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2" applyFont="1" applyAlignment="1">
      <alignment horizontal="center" wrapText="1"/>
    </xf>
    <xf numFmtId="164" fontId="17" fillId="4" borderId="18" xfId="2" applyNumberFormat="1" applyFont="1" applyFill="1" applyBorder="1" applyAlignment="1">
      <alignment horizontal="center"/>
    </xf>
    <xf numFmtId="164" fontId="14" fillId="4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right"/>
    </xf>
    <xf numFmtId="164" fontId="17" fillId="4" borderId="18" xfId="2" applyNumberFormat="1" applyFont="1" applyFill="1" applyBorder="1" applyAlignment="1">
      <alignment horizontal="right"/>
    </xf>
    <xf numFmtId="164" fontId="17" fillId="3" borderId="18" xfId="2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164" fontId="14" fillId="4" borderId="18" xfId="2" applyNumberFormat="1" applyFont="1" applyFill="1" applyBorder="1" applyAlignment="1">
      <alignment horizontal="right"/>
    </xf>
    <xf numFmtId="164" fontId="17" fillId="3" borderId="0" xfId="2" applyNumberFormat="1" applyFont="1" applyFill="1" applyAlignment="1">
      <alignment horizontal="right"/>
    </xf>
    <xf numFmtId="164" fontId="14" fillId="3" borderId="2" xfId="2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5" fillId="7" borderId="18" xfId="2" applyNumberFormat="1" applyFont="1" applyFill="1" applyBorder="1" applyAlignment="1">
      <alignment horizontal="center"/>
    </xf>
    <xf numFmtId="43" fontId="16" fillId="7" borderId="18" xfId="2" applyFont="1" applyFill="1" applyBorder="1" applyAlignment="1">
      <alignment horizontal="left"/>
    </xf>
    <xf numFmtId="3" fontId="16" fillId="7" borderId="24" xfId="1" applyNumberFormat="1" applyFont="1" applyFill="1" applyBorder="1" applyAlignment="1">
      <alignment horizontal="center"/>
    </xf>
    <xf numFmtId="3" fontId="15" fillId="7" borderId="24" xfId="1" applyNumberFormat="1" applyFont="1" applyFill="1" applyBorder="1" applyAlignment="1">
      <alignment horizontal="center"/>
    </xf>
    <xf numFmtId="43" fontId="14" fillId="15" borderId="41" xfId="2" applyFont="1" applyFill="1" applyBorder="1"/>
    <xf numFmtId="43" fontId="0" fillId="0" borderId="0" xfId="0" applyNumberFormat="1"/>
    <xf numFmtId="43" fontId="14" fillId="13" borderId="41" xfId="2" applyFont="1" applyFill="1" applyBorder="1"/>
    <xf numFmtId="43" fontId="20" fillId="3" borderId="6" xfId="2" applyFont="1" applyFill="1" applyBorder="1" applyAlignment="1">
      <alignment horizontal="left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164" fontId="17" fillId="4" borderId="13" xfId="2" applyNumberFormat="1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15" fillId="7" borderId="24" xfId="1" applyNumberFormat="1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166" fontId="4" fillId="4" borderId="0" xfId="2" applyNumberFormat="1" applyFont="1" applyFill="1"/>
    <xf numFmtId="43" fontId="24" fillId="4" borderId="9" xfId="2" applyFont="1" applyFill="1" applyBorder="1"/>
    <xf numFmtId="0" fontId="0" fillId="11" borderId="3" xfId="4" applyNumberFormat="1" applyFont="1" applyBorder="1"/>
    <xf numFmtId="164" fontId="14" fillId="16" borderId="18" xfId="2" applyNumberFormat="1" applyFont="1" applyFill="1" applyBorder="1" applyAlignment="1">
      <alignment horizontal="center"/>
    </xf>
    <xf numFmtId="164" fontId="14" fillId="16" borderId="18" xfId="2" applyNumberFormat="1" applyFont="1" applyFill="1" applyBorder="1" applyAlignment="1">
      <alignment horizontal="right"/>
    </xf>
    <xf numFmtId="164" fontId="2" fillId="10" borderId="3" xfId="3" applyNumberFormat="1" applyBorder="1" applyAlignment="1"/>
    <xf numFmtId="0" fontId="4" fillId="10" borderId="3" xfId="3" applyFont="1" applyBorder="1" applyAlignment="1"/>
    <xf numFmtId="0" fontId="4" fillId="9" borderId="4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 wrapText="1"/>
    </xf>
    <xf numFmtId="0" fontId="4" fillId="10" borderId="46" xfId="3" applyFont="1" applyBorder="1" applyAlignment="1">
      <alignment horizontal="center" vertical="center" wrapText="1"/>
    </xf>
    <xf numFmtId="0" fontId="4" fillId="10" borderId="47" xfId="3" applyFont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000"/>
              <a:t>(Agosto 2017)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Del 01 al 05 de Agosto 2017</c:v>
                </c:pt>
                <c:pt idx="1">
                  <c:v>Del 07 al 12 de Agosto 2017</c:v>
                </c:pt>
                <c:pt idx="2">
                  <c:v>Del 14 al 19 de Agosto 2017</c:v>
                </c:pt>
                <c:pt idx="3">
                  <c:v>Del 21 al 26 de Agosto 2017</c:v>
                </c:pt>
                <c:pt idx="4">
                  <c:v>Del 28 al 31 de Agosto 2017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3325</c:v>
                </c:pt>
                <c:pt idx="1">
                  <c:v>3947</c:v>
                </c:pt>
                <c:pt idx="2">
                  <c:v>3352</c:v>
                </c:pt>
                <c:pt idx="3">
                  <c:v>3913</c:v>
                </c:pt>
                <c:pt idx="4">
                  <c:v>2970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42-4DB3-AA8C-6026725C470A}"/>
            </c:ext>
          </c:extLst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Del 01 al 05 de Agosto 2017</c:v>
                </c:pt>
                <c:pt idx="1">
                  <c:v>Del 07 al 12 de Agosto 2017</c:v>
                </c:pt>
                <c:pt idx="2">
                  <c:v>Del 14 al 19 de Agosto 2017</c:v>
                </c:pt>
                <c:pt idx="3">
                  <c:v>Del 21 al 26 de Agosto 2017</c:v>
                </c:pt>
                <c:pt idx="4">
                  <c:v>Del 28 al 31 de Agosto 2017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3203</c:v>
                </c:pt>
                <c:pt idx="1">
                  <c:v>3808</c:v>
                </c:pt>
                <c:pt idx="2">
                  <c:v>3234</c:v>
                </c:pt>
                <c:pt idx="3">
                  <c:v>3753</c:v>
                </c:pt>
                <c:pt idx="4">
                  <c:v>2849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42-4DB3-AA8C-6026725C4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7"/>
        <c:axId val="495748360"/>
        <c:axId val="495744832"/>
      </c:barChart>
      <c:catAx>
        <c:axId val="495748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744832"/>
        <c:crosses val="autoZero"/>
        <c:auto val="1"/>
        <c:lblAlgn val="ctr"/>
        <c:lblOffset val="100"/>
        <c:noMultiLvlLbl val="0"/>
      </c:catAx>
      <c:valAx>
        <c:axId val="49574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74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(Agosto 2017)</a:t>
            </a:r>
            <a:endParaRPr lang="es-DO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tx2"/>
            </a:solidFill>
            <a:ln w="19050">
              <a:solidFill>
                <a:schemeClr val="tx2"/>
              </a:solidFill>
            </a:ln>
            <a:effectLst/>
          </c:spPr>
          <c:invertIfNegative val="0"/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F2A-42FC-A50F-A746B494892C}"/>
              </c:ext>
            </c:extLst>
          </c:dPt>
          <c:dLbls>
            <c:dLbl>
              <c:idx val="0"/>
              <c:layout>
                <c:manualLayout>
                  <c:x val="-1.4673872038521954E-3"/>
                  <c:y val="-1.0233319688907207E-2"/>
                </c:manualLayout>
              </c:layout>
              <c:tx>
                <c:rich>
                  <a:bodyPr/>
                  <a:lstStyle/>
                  <a:p>
                    <a:fld id="{B77F1A1A-6638-4608-A4A2-1718F7270C51}" type="CELLRANGE">
                      <a:rPr lang="en-US" baseline="0"/>
                      <a:pPr/>
                      <a:t>[CELLRANGE]</a:t>
                    </a:fld>
                    <a:endParaRPr lang="en-US" baseline="0"/>
                  </a:p>
                  <a:p>
                    <a:fld id="{A7619A20-8B55-4B28-9647-0C513120D83F}" type="VALUE">
                      <a:rPr lang="en-US" baseline="0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F2A-42FC-A50F-A746B494892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77559D9-6F37-4F6B-92D5-51B7F1DF37C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8CF0968-CED9-43D4-9D83-CF43FC2EFE7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D240425-3B9E-4E5E-82EB-0C590DE6F90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992EFAE-75C4-403B-9776-B94DDBA07EB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375FD56-FAF8-4778-81BA-D7A4D1A892D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8763CA2-E4FB-4447-9389-1C08BE8341E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59A3041-701E-4ADE-BA2B-5ED78682A4B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7D8D599-45F4-4680-BC06-B8BBBEC4C69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FE9F490-D2E7-430B-8568-F5E77DEF870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79241C1-8EB8-44B6-B1B8-D2C9AE94331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D0F7D85-659C-4821-AA25-7BF59B9E7B5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C169107-3AA1-4591-B04A-85BFA2E719B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8CE1DA56-82C7-412D-B9C1-242500C2E75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047B672-3604-4E90-AD27-383B9E9DE12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CE17801D-FE50-4F85-A74A-5F4F85451A5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A1E5A0B-E7DD-42A8-A850-7B099B770A2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1EF7BEDE-FA3D-4CB8-8072-679087F36E4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4D0FF38-5820-439F-A1BE-0B546F1BC8F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90DDBA2C-6219-4AD4-B46A-AEBF578206B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474ACE0-C8E4-4DBB-8EB9-1DD1BAA4EE6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4390CAF0-049D-4EB6-8CE5-23F2852E3C3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32E8123-0BD2-4058-A099-0EC71F5B978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Mensual!$AT$26:$AT$37</c:f>
              <c:strCache>
                <c:ptCount val="12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ADESS</c:v>
                </c:pt>
                <c:pt idx="4">
                  <c:v>Policía Nacional</c:v>
                </c:pt>
                <c:pt idx="5">
                  <c:v>DIDA</c:v>
                </c:pt>
                <c:pt idx="6">
                  <c:v>Superintendencia de Electricidad</c:v>
                </c:pt>
                <c:pt idx="7">
                  <c:v>INPOSDOM</c:v>
                </c:pt>
                <c:pt idx="8">
                  <c:v>Pro-Consumidor</c:v>
                </c:pt>
                <c:pt idx="9">
                  <c:v>TSS</c:v>
                </c:pt>
                <c:pt idx="10">
                  <c:v>DGCP</c:v>
                </c:pt>
                <c:pt idx="11">
                  <c:v>Ministerio de Interior y Policía</c:v>
                </c:pt>
              </c:strCache>
            </c:strRef>
          </c:cat>
          <c:val>
            <c:numRef>
              <c:f>Mensual!$AV$26:$AV$37</c:f>
              <c:numCache>
                <c:formatCode>0.00%</c:formatCode>
                <c:ptCount val="12"/>
                <c:pt idx="0">
                  <c:v>0.27328307710571614</c:v>
                </c:pt>
                <c:pt idx="1">
                  <c:v>0.18567103935418769</c:v>
                </c:pt>
                <c:pt idx="2">
                  <c:v>0.17142517955719119</c:v>
                </c:pt>
                <c:pt idx="3">
                  <c:v>9.5091114144951625E-2</c:v>
                </c:pt>
                <c:pt idx="4">
                  <c:v>8.9392770226153023E-2</c:v>
                </c:pt>
                <c:pt idx="5">
                  <c:v>7.0991867988365875E-2</c:v>
                </c:pt>
                <c:pt idx="6">
                  <c:v>7.0398290496824362E-2</c:v>
                </c:pt>
                <c:pt idx="7">
                  <c:v>1.4542648542767258E-2</c:v>
                </c:pt>
                <c:pt idx="8">
                  <c:v>1.1812192081676262E-2</c:v>
                </c:pt>
                <c:pt idx="9">
                  <c:v>8.7849468748145074E-3</c:v>
                </c:pt>
                <c:pt idx="10">
                  <c:v>5.9951326645693599E-3</c:v>
                </c:pt>
                <c:pt idx="11">
                  <c:v>2.6117409627826912E-3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F2A-42FC-A50F-A746B494892C}"/>
            </c:ext>
            <c:ext xmlns:c15="http://schemas.microsoft.com/office/drawing/2012/chart" uri="{02D57815-91ED-43cb-92C2-25804820EDAC}">
              <c15:datalabelsRange>
                <c15:f>Mensual!$AU$26:$AU$37</c15:f>
                <c15:dlblRangeCache>
                  <c:ptCount val="12"/>
                  <c:pt idx="0">
                    <c:v> 4,604 </c:v>
                  </c:pt>
                  <c:pt idx="1">
                    <c:v> 3,128 </c:v>
                  </c:pt>
                  <c:pt idx="2">
                    <c:v> 2,888 </c:v>
                  </c:pt>
                  <c:pt idx="3">
                    <c:v> 1,602 </c:v>
                  </c:pt>
                  <c:pt idx="4">
                    <c:v> 1,506 </c:v>
                  </c:pt>
                  <c:pt idx="5">
                    <c:v> 1,196 </c:v>
                  </c:pt>
                  <c:pt idx="6">
                    <c:v> 1,186 </c:v>
                  </c:pt>
                  <c:pt idx="7">
                    <c:v> 245 </c:v>
                  </c:pt>
                  <c:pt idx="8">
                    <c:v> 199 </c:v>
                  </c:pt>
                  <c:pt idx="9">
                    <c:v> 148 </c:v>
                  </c:pt>
                  <c:pt idx="10">
                    <c:v> 101 </c:v>
                  </c:pt>
                  <c:pt idx="11">
                    <c:v> 44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495749928"/>
        <c:axId val="495745224"/>
      </c:barChart>
      <c:valAx>
        <c:axId val="495745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749928"/>
        <c:crosses val="autoZero"/>
        <c:crossBetween val="between"/>
      </c:valAx>
      <c:catAx>
        <c:axId val="495749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745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 sz="1050"/>
              <a:t>(2012 - 2016)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'Acumulado General'!$AZ$3:$AZ$17</c:f>
              <c:strCache>
                <c:ptCount val="15"/>
                <c:pt idx="0">
                  <c:v>Procuraduria General de la Republica (PGR)</c:v>
                </c:pt>
                <c:pt idx="1">
                  <c:v>Programa Solidaridad (PROSOLI)</c:v>
                </c:pt>
                <c:pt idx="2">
                  <c:v>Direccion General de Transito Terrestre (DGTT)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Ministerio de Interior y Policia (MIP)</c:v>
                </c:pt>
                <c:pt idx="12">
                  <c:v>Direccion General de Migracion (DGM)</c:v>
                </c:pt>
                <c:pt idx="13">
                  <c:v>Superintendencia de Bancos</c:v>
                </c:pt>
                <c:pt idx="14">
                  <c:v>DGCP</c:v>
                </c:pt>
              </c:strCache>
            </c:strRef>
          </c:cat>
          <c:val>
            <c:numRef>
              <c:f>'Acumulado General'!$BA$3:$BA$17</c:f>
              <c:numCache>
                <c:formatCode>_(* #,##0_);_(* \(#,##0\);_(* "-"??_);_(@_)</c:formatCode>
                <c:ptCount val="15"/>
                <c:pt idx="0">
                  <c:v>271853</c:v>
                </c:pt>
                <c:pt idx="1">
                  <c:v>114677</c:v>
                </c:pt>
                <c:pt idx="2">
                  <c:v>110234</c:v>
                </c:pt>
                <c:pt idx="3">
                  <c:v>54799</c:v>
                </c:pt>
                <c:pt idx="4">
                  <c:v>52384</c:v>
                </c:pt>
                <c:pt idx="5">
                  <c:v>48958</c:v>
                </c:pt>
                <c:pt idx="6">
                  <c:v>32452</c:v>
                </c:pt>
                <c:pt idx="7">
                  <c:v>11354</c:v>
                </c:pt>
                <c:pt idx="8">
                  <c:v>9603</c:v>
                </c:pt>
                <c:pt idx="9">
                  <c:v>6090</c:v>
                </c:pt>
                <c:pt idx="10">
                  <c:v>3115</c:v>
                </c:pt>
                <c:pt idx="11">
                  <c:v>2352</c:v>
                </c:pt>
                <c:pt idx="12">
                  <c:v>1854</c:v>
                </c:pt>
                <c:pt idx="13">
                  <c:v>475</c:v>
                </c:pt>
                <c:pt idx="14">
                  <c:v>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3-4AF4-B5C5-44A8A7F67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45791808"/>
        <c:axId val="245794160"/>
      </c:barChart>
      <c:catAx>
        <c:axId val="245791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94160"/>
        <c:crosses val="autoZero"/>
        <c:auto val="1"/>
        <c:lblAlgn val="ctr"/>
        <c:lblOffset val="100"/>
        <c:noMultiLvlLbl val="0"/>
      </c:catAx>
      <c:valAx>
        <c:axId val="24579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9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95250</xdr:rowOff>
    </xdr:from>
    <xdr:to>
      <xdr:col>0</xdr:col>
      <xdr:colOff>2371725</xdr:colOff>
      <xdr:row>0</xdr:row>
      <xdr:rowOff>866774</xdr:rowOff>
    </xdr:to>
    <xdr:pic>
      <xdr:nvPicPr>
        <xdr:cNvPr id="2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95250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222248</xdr:colOff>
      <xdr:row>3</xdr:row>
      <xdr:rowOff>2</xdr:rowOff>
    </xdr:from>
    <xdr:to>
      <xdr:col>21</xdr:col>
      <xdr:colOff>262253</xdr:colOff>
      <xdr:row>21</xdr:row>
      <xdr:rowOff>93050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265993</xdr:colOff>
      <xdr:row>40</xdr:row>
      <xdr:rowOff>138245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329046</xdr:colOff>
      <xdr:row>24</xdr:row>
      <xdr:rowOff>144344</xdr:rowOff>
    </xdr:from>
    <xdr:to>
      <xdr:col>20</xdr:col>
      <xdr:colOff>295370</xdr:colOff>
      <xdr:row>26</xdr:row>
      <xdr:rowOff>20331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1445971" y="5897444"/>
          <a:ext cx="842624" cy="276037"/>
        </a:xfrm>
        <a:prstGeom prst="rect">
          <a:avLst/>
        </a:prstGeom>
        <a:solidFill>
          <a:schemeClr val="tx2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16,847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1471895</xdr:colOff>
      <xdr:row>0</xdr:row>
      <xdr:rowOff>78442</xdr:rowOff>
    </xdr:from>
    <xdr:to>
      <xdr:col>0</xdr:col>
      <xdr:colOff>3100670</xdr:colOff>
      <xdr:row>0</xdr:row>
      <xdr:rowOff>849966</xdr:rowOff>
    </xdr:to>
    <xdr:pic>
      <xdr:nvPicPr>
        <xdr:cNvPr id="6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895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1479180</xdr:colOff>
      <xdr:row>0</xdr:row>
      <xdr:rowOff>78442</xdr:rowOff>
    </xdr:from>
    <xdr:to>
      <xdr:col>0</xdr:col>
      <xdr:colOff>3107955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180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233506</xdr:colOff>
      <xdr:row>2</xdr:row>
      <xdr:rowOff>664</xdr:rowOff>
    </xdr:from>
    <xdr:to>
      <xdr:col>26</xdr:col>
      <xdr:colOff>323153</xdr:colOff>
      <xdr:row>22</xdr:row>
      <xdr:rowOff>62521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1479176</xdr:colOff>
      <xdr:row>0</xdr:row>
      <xdr:rowOff>78442</xdr:rowOff>
    </xdr:from>
    <xdr:to>
      <xdr:col>0</xdr:col>
      <xdr:colOff>3107951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9176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0.85936</cdr:x>
      <cdr:y>0.14688</cdr:y>
    </cdr:from>
    <cdr:to>
      <cdr:x>0.96699</cdr:x>
      <cdr:y>0.22148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857983" y="631246"/>
          <a:ext cx="984168" cy="320590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DO" sz="1200" b="1">
              <a:solidFill>
                <a:schemeClr val="bg1"/>
              </a:solidFill>
            </a:rPr>
            <a:t>720,614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ijo/Documents/Optic%2001/Reporte%20diario%20recepci&#243;n/febrero%202015/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03"/>
  <sheetViews>
    <sheetView showGridLines="0"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1.42578125" defaultRowHeight="15" x14ac:dyDescent="0.25"/>
  <cols>
    <col min="1" max="1" width="61.5703125" style="1" bestFit="1" customWidth="1"/>
    <col min="2" max="2" width="15.7109375" style="69" customWidth="1"/>
    <col min="3" max="3" width="15.7109375" style="70" customWidth="1"/>
    <col min="4" max="4" width="15.7109375" style="69" customWidth="1"/>
    <col min="5" max="5" width="15.7109375" style="70" customWidth="1"/>
    <col min="6" max="6" width="15.7109375" style="69" customWidth="1"/>
    <col min="7" max="7" width="15.7109375" style="70" customWidth="1"/>
    <col min="8" max="8" width="15.7109375" style="69" customWidth="1"/>
    <col min="9" max="9" width="15.7109375" style="70" customWidth="1"/>
    <col min="10" max="10" width="15.7109375" style="69" customWidth="1"/>
    <col min="11" max="13" width="15.7109375" style="70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41.7109375" style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40" t="s">
        <v>187</v>
      </c>
      <c r="C1" s="241"/>
      <c r="D1" s="240" t="s">
        <v>190</v>
      </c>
      <c r="E1" s="241"/>
      <c r="F1" s="240" t="s">
        <v>191</v>
      </c>
      <c r="G1" s="241"/>
      <c r="H1" s="240" t="s">
        <v>192</v>
      </c>
      <c r="I1" s="241"/>
      <c r="J1" s="240" t="s">
        <v>193</v>
      </c>
      <c r="K1" s="241"/>
      <c r="L1" s="232" t="s">
        <v>188</v>
      </c>
      <c r="M1" s="232" t="s">
        <v>189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28</v>
      </c>
      <c r="M2" s="3" t="s">
        <v>29</v>
      </c>
      <c r="N2" s="5"/>
      <c r="AE2" s="23"/>
      <c r="AF2" s="23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24" t="s">
        <v>86</v>
      </c>
      <c r="B3" s="71"/>
      <c r="C3" s="44">
        <v>897</v>
      </c>
      <c r="D3" s="12"/>
      <c r="E3" s="44">
        <v>1059</v>
      </c>
      <c r="F3" s="12"/>
      <c r="G3" s="44">
        <v>838</v>
      </c>
      <c r="H3" s="44"/>
      <c r="I3" s="44">
        <v>1032</v>
      </c>
      <c r="J3" s="44"/>
      <c r="K3" s="44">
        <v>778</v>
      </c>
      <c r="L3" s="45"/>
      <c r="M3" s="44">
        <f>SUM(C3,E3,G3,I3,K3)</f>
        <v>4604</v>
      </c>
      <c r="N3" s="5" t="e">
        <f>(L4+L5+#REF!+L6)-M3</f>
        <v>#REF!</v>
      </c>
      <c r="AF3" s="20"/>
      <c r="AG3"/>
      <c r="AH3"/>
      <c r="AI3"/>
      <c r="AJ3"/>
      <c r="AK3"/>
      <c r="AL3"/>
      <c r="AM3"/>
      <c r="AN3"/>
      <c r="AO3"/>
      <c r="AP3"/>
      <c r="AR3" s="20"/>
    </row>
    <row r="4" spans="1:51" s="2" customFormat="1" ht="16.5" customHeight="1" thickBot="1" x14ac:dyDescent="0.3">
      <c r="A4" s="125" t="s">
        <v>150</v>
      </c>
      <c r="B4" s="10">
        <v>335</v>
      </c>
      <c r="C4" s="10"/>
      <c r="D4" s="10">
        <v>414</v>
      </c>
      <c r="E4" s="10"/>
      <c r="F4" s="10">
        <v>307</v>
      </c>
      <c r="G4" s="10"/>
      <c r="H4" s="10">
        <v>387</v>
      </c>
      <c r="I4" s="10"/>
      <c r="J4" s="10">
        <v>307</v>
      </c>
      <c r="K4" s="10"/>
      <c r="L4" s="10">
        <f>SUM(B4:K4)</f>
        <v>1750</v>
      </c>
      <c r="M4" s="10"/>
      <c r="N4" s="5"/>
      <c r="AF4" s="20"/>
      <c r="AG4"/>
      <c r="AH4"/>
      <c r="AI4"/>
      <c r="AJ4"/>
      <c r="AK4"/>
      <c r="AL4"/>
      <c r="AM4"/>
      <c r="AN4"/>
      <c r="AO4"/>
      <c r="AP4"/>
      <c r="AR4" s="20"/>
    </row>
    <row r="5" spans="1:51" s="2" customFormat="1" ht="15.75" thickBot="1" x14ac:dyDescent="0.3">
      <c r="A5" s="125" t="s">
        <v>137</v>
      </c>
      <c r="B5" s="10">
        <v>657</v>
      </c>
      <c r="C5" s="10"/>
      <c r="D5" s="10">
        <v>732</v>
      </c>
      <c r="E5" s="10"/>
      <c r="F5" s="10">
        <v>608</v>
      </c>
      <c r="G5" s="10"/>
      <c r="H5" s="10">
        <v>777</v>
      </c>
      <c r="I5" s="10"/>
      <c r="J5" s="10">
        <v>561</v>
      </c>
      <c r="K5" s="10"/>
      <c r="L5" s="10">
        <f>SUM(B5:K5)</f>
        <v>3335</v>
      </c>
      <c r="M5" s="10"/>
      <c r="N5" s="5"/>
      <c r="AF5" s="20"/>
      <c r="AG5" s="20"/>
      <c r="AH5" s="20"/>
      <c r="AI5" s="20"/>
      <c r="AJ5" s="20"/>
      <c r="AK5" s="20"/>
      <c r="AL5" s="20"/>
      <c r="AM5" s="20"/>
      <c r="AN5" s="20"/>
      <c r="AO5" s="20"/>
      <c r="AR5" s="20"/>
    </row>
    <row r="6" spans="1:51" s="2" customFormat="1" ht="15.75" customHeight="1" thickBot="1" x14ac:dyDescent="0.3">
      <c r="A6" s="126" t="s">
        <v>138</v>
      </c>
      <c r="B6" s="10">
        <v>20</v>
      </c>
      <c r="C6" s="10"/>
      <c r="D6" s="10">
        <v>41</v>
      </c>
      <c r="E6" s="10"/>
      <c r="F6" s="10">
        <v>31</v>
      </c>
      <c r="G6" s="10"/>
      <c r="H6" s="10">
        <v>22</v>
      </c>
      <c r="I6" s="10"/>
      <c r="J6" s="10">
        <v>22</v>
      </c>
      <c r="K6" s="10"/>
      <c r="L6" s="10">
        <f>SUM(B6:K6)</f>
        <v>136</v>
      </c>
      <c r="M6" s="10"/>
      <c r="N6" s="5"/>
      <c r="AF6" s="20"/>
      <c r="AG6" s="20"/>
      <c r="AH6" s="20"/>
      <c r="AI6" s="20"/>
      <c r="AJ6" s="20"/>
      <c r="AK6" s="20"/>
      <c r="AL6" s="20"/>
      <c r="AM6" s="20"/>
      <c r="AN6" s="20"/>
      <c r="AO6" s="20"/>
      <c r="AR6" s="20"/>
      <c r="AW6" s="74" t="s">
        <v>14</v>
      </c>
      <c r="AX6" s="7" t="s">
        <v>0</v>
      </c>
      <c r="AY6" s="7" t="s">
        <v>1</v>
      </c>
    </row>
    <row r="7" spans="1:51" s="2" customFormat="1" ht="15.75" thickBot="1" x14ac:dyDescent="0.3">
      <c r="A7" s="75" t="s">
        <v>6</v>
      </c>
      <c r="B7" s="10">
        <v>7</v>
      </c>
      <c r="C7" s="10"/>
      <c r="D7" s="10">
        <v>11</v>
      </c>
      <c r="E7" s="10"/>
      <c r="F7" s="10">
        <v>10</v>
      </c>
      <c r="G7" s="10"/>
      <c r="H7" s="10">
        <v>6</v>
      </c>
      <c r="I7" s="10"/>
      <c r="J7" s="10">
        <v>9</v>
      </c>
      <c r="K7" s="10"/>
      <c r="L7" s="10">
        <f>SUM(B7:K7)</f>
        <v>43</v>
      </c>
      <c r="M7" s="10"/>
      <c r="N7" s="5"/>
      <c r="AF7" s="20"/>
      <c r="AG7" s="20"/>
      <c r="AH7" s="20"/>
      <c r="AI7" s="20"/>
      <c r="AJ7" s="20"/>
      <c r="AK7" s="20"/>
      <c r="AL7" s="20"/>
      <c r="AM7" s="20"/>
      <c r="AN7" s="20"/>
      <c r="AO7" s="20"/>
      <c r="AR7" s="20"/>
      <c r="AW7" s="8" t="str">
        <f>B1</f>
        <v>Del 01 al 05 de Agosto 2017</v>
      </c>
      <c r="AX7" s="18">
        <f>B73</f>
        <v>3325</v>
      </c>
      <c r="AY7" s="18">
        <f>C73</f>
        <v>3203</v>
      </c>
    </row>
    <row r="8" spans="1:51" s="17" customFormat="1" ht="15.75" thickBot="1" x14ac:dyDescent="0.3">
      <c r="A8" s="127" t="s">
        <v>80</v>
      </c>
      <c r="B8" s="72"/>
      <c r="C8" s="44">
        <f>SUM(B9:B11)</f>
        <v>615</v>
      </c>
      <c r="D8" s="46"/>
      <c r="E8" s="44">
        <f>SUM(D9:D11)</f>
        <v>611</v>
      </c>
      <c r="F8" s="46"/>
      <c r="G8" s="44">
        <f>SUM(F9:F11)</f>
        <v>504</v>
      </c>
      <c r="H8" s="44"/>
      <c r="I8" s="44">
        <f>SUM(H9:H11)</f>
        <v>650</v>
      </c>
      <c r="J8" s="44"/>
      <c r="K8" s="44">
        <f>SUM(J9:J11)</f>
        <v>508</v>
      </c>
      <c r="L8" s="13"/>
      <c r="M8" s="44">
        <f>SUM(C8,E8,G8,I8,K8)</f>
        <v>2888</v>
      </c>
      <c r="N8" s="31" t="e">
        <f>SUM(D8,F8,#REF!,J8,L8)</f>
        <v>#REF!</v>
      </c>
      <c r="AF8" s="21"/>
      <c r="AG8" s="21"/>
      <c r="AH8" s="21"/>
      <c r="AI8" s="21"/>
      <c r="AJ8" s="21"/>
      <c r="AK8" s="21"/>
      <c r="AL8" s="21"/>
      <c r="AM8" s="21"/>
      <c r="AN8" s="21"/>
      <c r="AO8" s="21"/>
      <c r="AR8" s="21"/>
      <c r="AW8" s="8" t="str">
        <f>D1</f>
        <v>Del 07 al 12 de Agosto 2017</v>
      </c>
      <c r="AX8" s="18">
        <f>D73</f>
        <v>3947</v>
      </c>
      <c r="AY8" s="18">
        <f>E73</f>
        <v>3808</v>
      </c>
    </row>
    <row r="9" spans="1:51" s="2" customFormat="1" ht="15.75" thickBot="1" x14ac:dyDescent="0.3">
      <c r="A9" s="80" t="s">
        <v>139</v>
      </c>
      <c r="B9" s="73">
        <v>501</v>
      </c>
      <c r="C9" s="9"/>
      <c r="D9" s="10">
        <v>446</v>
      </c>
      <c r="E9" s="9"/>
      <c r="F9" s="10">
        <v>385</v>
      </c>
      <c r="G9" s="9"/>
      <c r="H9" s="9">
        <v>456</v>
      </c>
      <c r="I9" s="9"/>
      <c r="J9" s="9">
        <v>372</v>
      </c>
      <c r="K9" s="9"/>
      <c r="L9" s="10">
        <f>SUM(B9:K9)</f>
        <v>2160</v>
      </c>
      <c r="M9" s="9"/>
      <c r="N9" s="5"/>
      <c r="AF9" s="20"/>
      <c r="AG9" s="20"/>
      <c r="AH9" s="20"/>
      <c r="AI9" s="20"/>
      <c r="AJ9" s="20"/>
      <c r="AK9" s="20"/>
      <c r="AL9" s="20"/>
      <c r="AM9" s="20"/>
      <c r="AN9" s="20"/>
      <c r="AO9" s="20"/>
      <c r="AR9" s="20"/>
      <c r="AW9" s="8" t="str">
        <f>F1</f>
        <v>Del 14 al 19 de Agosto 2017</v>
      </c>
      <c r="AX9" s="18">
        <f>F73</f>
        <v>3352</v>
      </c>
      <c r="AY9" s="18">
        <f>G73</f>
        <v>3234</v>
      </c>
    </row>
    <row r="10" spans="1:51" s="2" customFormat="1" ht="15.75" thickBot="1" x14ac:dyDescent="0.3">
      <c r="A10" s="80" t="s">
        <v>26</v>
      </c>
      <c r="B10" s="54">
        <v>60</v>
      </c>
      <c r="C10" s="9"/>
      <c r="D10" s="10">
        <v>90</v>
      </c>
      <c r="E10" s="9"/>
      <c r="F10" s="10">
        <v>60</v>
      </c>
      <c r="G10" s="9"/>
      <c r="H10" s="9">
        <v>97</v>
      </c>
      <c r="I10" s="9"/>
      <c r="J10" s="9">
        <v>73</v>
      </c>
      <c r="K10" s="9"/>
      <c r="L10" s="10">
        <f>SUM(B10:K10)</f>
        <v>380</v>
      </c>
      <c r="M10" s="9"/>
      <c r="N10" s="5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R10" s="20"/>
      <c r="AW10" s="8" t="str">
        <f>H1</f>
        <v>Del 21 al 26 de Agosto 2017</v>
      </c>
      <c r="AX10" s="18">
        <f>H73</f>
        <v>3913</v>
      </c>
      <c r="AY10" s="18">
        <f>I73</f>
        <v>3753</v>
      </c>
    </row>
    <row r="11" spans="1:51" s="2" customFormat="1" ht="15.75" thickBot="1" x14ac:dyDescent="0.3">
      <c r="A11" s="75" t="s">
        <v>6</v>
      </c>
      <c r="B11" s="54">
        <v>54</v>
      </c>
      <c r="C11" s="9"/>
      <c r="D11" s="10">
        <v>75</v>
      </c>
      <c r="E11" s="9"/>
      <c r="F11" s="10">
        <v>59</v>
      </c>
      <c r="G11" s="9"/>
      <c r="H11" s="9">
        <v>97</v>
      </c>
      <c r="I11" s="9"/>
      <c r="J11" s="9">
        <v>63</v>
      </c>
      <c r="K11" s="9"/>
      <c r="L11" s="10">
        <f>SUM(B11:K11)</f>
        <v>348</v>
      </c>
      <c r="M11" s="9"/>
      <c r="N11" s="5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R11" s="20"/>
      <c r="AW11" s="8" t="str">
        <f>J1</f>
        <v>Del 28 al 31 de Agosto 2017</v>
      </c>
      <c r="AX11" s="18">
        <f>J73</f>
        <v>2970</v>
      </c>
      <c r="AY11" s="18">
        <f>K73</f>
        <v>2849</v>
      </c>
    </row>
    <row r="12" spans="1:51" s="2" customFormat="1" ht="15.75" thickBot="1" x14ac:dyDescent="0.3">
      <c r="A12" s="124" t="s">
        <v>71</v>
      </c>
      <c r="B12" s="60"/>
      <c r="C12" s="14">
        <f>SUM(B13:B16)</f>
        <v>580</v>
      </c>
      <c r="D12" s="15"/>
      <c r="E12" s="14">
        <f>SUM(D13:D16)</f>
        <v>711</v>
      </c>
      <c r="F12" s="15"/>
      <c r="G12" s="14">
        <f>SUM(F13:F16)</f>
        <v>624</v>
      </c>
      <c r="H12" s="14"/>
      <c r="I12" s="14">
        <f>SUM(H13:H16)</f>
        <v>676</v>
      </c>
      <c r="J12" s="14"/>
      <c r="K12" s="14">
        <f>SUM(J13:J16)</f>
        <v>537</v>
      </c>
      <c r="L12" s="16"/>
      <c r="M12" s="44">
        <f>SUM(C12,E12,G12,I12,K12)</f>
        <v>3128</v>
      </c>
      <c r="N12" s="32" t="e">
        <f>SUM(D12,F12,#REF!,J12,L12)</f>
        <v>#REF!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R12" s="20"/>
      <c r="AW12"/>
      <c r="AX12"/>
      <c r="AY12"/>
    </row>
    <row r="13" spans="1:51" s="2" customFormat="1" ht="15.75" thickBot="1" x14ac:dyDescent="0.3">
      <c r="A13" s="80" t="s">
        <v>140</v>
      </c>
      <c r="B13" s="54">
        <v>86</v>
      </c>
      <c r="C13" s="9"/>
      <c r="D13" s="10">
        <v>101</v>
      </c>
      <c r="E13" s="9"/>
      <c r="F13" s="10">
        <v>144</v>
      </c>
      <c r="G13" s="9"/>
      <c r="H13" s="9">
        <v>139</v>
      </c>
      <c r="I13" s="9"/>
      <c r="J13" s="9">
        <v>95</v>
      </c>
      <c r="K13" s="9"/>
      <c r="L13" s="10">
        <f>SUM(B13:K13)</f>
        <v>565</v>
      </c>
      <c r="M13" s="9"/>
      <c r="N13" s="5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R13" s="20"/>
      <c r="AW13" s="239" t="s">
        <v>87</v>
      </c>
      <c r="AX13" s="238">
        <f>SUM(AX7:AX12)</f>
        <v>17507</v>
      </c>
      <c r="AY13" s="238">
        <f>SUM(AY7:AY12)</f>
        <v>16847</v>
      </c>
    </row>
    <row r="14" spans="1:51" s="2" customFormat="1" ht="15.75" thickBot="1" x14ac:dyDescent="0.3">
      <c r="A14" s="80" t="s">
        <v>47</v>
      </c>
      <c r="B14" s="54">
        <v>0</v>
      </c>
      <c r="C14" s="9"/>
      <c r="D14" s="10">
        <v>0</v>
      </c>
      <c r="E14" s="9"/>
      <c r="F14" s="10">
        <v>0</v>
      </c>
      <c r="G14" s="9"/>
      <c r="H14" s="9">
        <v>0</v>
      </c>
      <c r="I14" s="9"/>
      <c r="J14" s="9">
        <v>0</v>
      </c>
      <c r="K14" s="9"/>
      <c r="L14" s="10">
        <f>SUM(B14:K14)</f>
        <v>0</v>
      </c>
      <c r="M14" s="9"/>
      <c r="N14" s="5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R14" s="20"/>
      <c r="AW14" s="17"/>
      <c r="AX14" s="17"/>
      <c r="AY14" s="17"/>
    </row>
    <row r="15" spans="1:51" s="2" customFormat="1" ht="15.75" thickBot="1" x14ac:dyDescent="0.3">
      <c r="A15" s="80" t="s">
        <v>141</v>
      </c>
      <c r="B15" s="54">
        <v>20</v>
      </c>
      <c r="C15" s="9"/>
      <c r="D15" s="10">
        <v>45</v>
      </c>
      <c r="E15" s="10"/>
      <c r="F15" s="10">
        <v>49</v>
      </c>
      <c r="G15" s="9"/>
      <c r="H15" s="9">
        <v>64</v>
      </c>
      <c r="I15" s="9"/>
      <c r="J15" s="9">
        <v>31</v>
      </c>
      <c r="K15" s="9"/>
      <c r="L15" s="10">
        <f>SUM(B15:K15)</f>
        <v>209</v>
      </c>
      <c r="M15" s="9"/>
      <c r="N15" s="5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R15" s="20"/>
    </row>
    <row r="16" spans="1:51" s="2" customFormat="1" ht="15.75" thickBot="1" x14ac:dyDescent="0.3">
      <c r="A16" s="200" t="s">
        <v>142</v>
      </c>
      <c r="B16" s="62">
        <v>474</v>
      </c>
      <c r="C16" s="9"/>
      <c r="D16" s="10">
        <v>565</v>
      </c>
      <c r="E16" s="11"/>
      <c r="F16" s="10">
        <v>431</v>
      </c>
      <c r="G16" s="9"/>
      <c r="H16" s="9">
        <v>473</v>
      </c>
      <c r="I16" s="9"/>
      <c r="J16" s="9">
        <v>411</v>
      </c>
      <c r="K16" s="9"/>
      <c r="L16" s="10">
        <f>SUM(B16:K16)</f>
        <v>2354</v>
      </c>
      <c r="M16" s="11"/>
      <c r="N16" s="5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R16" s="20"/>
    </row>
    <row r="17" spans="1:48" s="2" customFormat="1" ht="15.75" thickBot="1" x14ac:dyDescent="0.3">
      <c r="A17" s="128" t="s">
        <v>83</v>
      </c>
      <c r="B17" s="53"/>
      <c r="C17" s="44">
        <f>SUM(B18:B21)</f>
        <v>40</v>
      </c>
      <c r="D17" s="12"/>
      <c r="E17" s="44">
        <f>SUM(D18:D21)</f>
        <v>34</v>
      </c>
      <c r="F17" s="12"/>
      <c r="G17" s="44">
        <f>SUM(F18:F21)</f>
        <v>45</v>
      </c>
      <c r="H17" s="44"/>
      <c r="I17" s="44">
        <f>SUM(H18:H21)</f>
        <v>44</v>
      </c>
      <c r="J17" s="44"/>
      <c r="K17" s="44">
        <f>SUM(J18:J21)</f>
        <v>36</v>
      </c>
      <c r="L17" s="13"/>
      <c r="M17" s="44">
        <f>SUM(C17,E17,G17,I17,K17)</f>
        <v>199</v>
      </c>
      <c r="N17" s="32" t="e">
        <f>SUM(D17,F17,#REF!,J17,L17)</f>
        <v>#REF!</v>
      </c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R17" s="24"/>
    </row>
    <row r="18" spans="1:48" s="2" customFormat="1" ht="15.75" thickBot="1" x14ac:dyDescent="0.3">
      <c r="A18" s="80" t="s">
        <v>21</v>
      </c>
      <c r="B18" s="54">
        <v>17</v>
      </c>
      <c r="C18" s="9"/>
      <c r="D18" s="10">
        <v>20</v>
      </c>
      <c r="E18" s="9"/>
      <c r="F18" s="10">
        <v>20</v>
      </c>
      <c r="G18" s="9"/>
      <c r="H18" s="9">
        <v>19</v>
      </c>
      <c r="I18" s="9"/>
      <c r="J18" s="9">
        <v>19</v>
      </c>
      <c r="K18" s="9"/>
      <c r="L18" s="10">
        <f>SUM(B18:K18)</f>
        <v>95</v>
      </c>
      <c r="M18" s="9"/>
      <c r="N18" s="5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R18" s="20"/>
    </row>
    <row r="19" spans="1:48" s="2" customFormat="1" ht="15.75" thickBot="1" x14ac:dyDescent="0.3">
      <c r="A19" s="80" t="s">
        <v>5</v>
      </c>
      <c r="B19" s="54">
        <v>13</v>
      </c>
      <c r="C19" s="9"/>
      <c r="D19" s="10">
        <v>8</v>
      </c>
      <c r="E19" s="9"/>
      <c r="F19" s="10">
        <v>11</v>
      </c>
      <c r="G19" s="9"/>
      <c r="H19" s="9">
        <v>13</v>
      </c>
      <c r="I19" s="9"/>
      <c r="J19" s="9">
        <v>10</v>
      </c>
      <c r="K19" s="9"/>
      <c r="L19" s="10">
        <f>SUM(B19:K19)</f>
        <v>55</v>
      </c>
      <c r="M19" s="9"/>
      <c r="N19" s="5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8" s="2" customFormat="1" ht="15.75" thickBot="1" x14ac:dyDescent="0.3">
      <c r="A20" s="129" t="s">
        <v>141</v>
      </c>
      <c r="B20" s="55">
        <v>8</v>
      </c>
      <c r="C20" s="47"/>
      <c r="D20" s="10">
        <v>5</v>
      </c>
      <c r="E20" s="9"/>
      <c r="F20" s="10">
        <v>6</v>
      </c>
      <c r="G20" s="9"/>
      <c r="H20" s="9">
        <v>7</v>
      </c>
      <c r="I20" s="9"/>
      <c r="J20" s="9">
        <v>5</v>
      </c>
      <c r="K20" s="9"/>
      <c r="L20" s="10">
        <f>SUM(B20:K20)</f>
        <v>31</v>
      </c>
      <c r="M20" s="9"/>
      <c r="N20" s="5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8" s="2" customFormat="1" ht="15.75" thickBot="1" x14ac:dyDescent="0.3">
      <c r="A21" s="126" t="s">
        <v>15</v>
      </c>
      <c r="B21" s="56">
        <v>2</v>
      </c>
      <c r="C21" s="11"/>
      <c r="D21" s="10">
        <v>1</v>
      </c>
      <c r="E21" s="11"/>
      <c r="F21" s="10">
        <v>8</v>
      </c>
      <c r="G21" s="11"/>
      <c r="H21" s="11">
        <v>5</v>
      </c>
      <c r="I21" s="11"/>
      <c r="J21" s="11">
        <v>2</v>
      </c>
      <c r="K21" s="11"/>
      <c r="L21" s="10">
        <f>SUM(B21:K21)</f>
        <v>18</v>
      </c>
      <c r="M21" s="11"/>
      <c r="N21" s="5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8" s="2" customFormat="1" ht="15.75" thickBot="1" x14ac:dyDescent="0.3">
      <c r="A22" s="130" t="s">
        <v>82</v>
      </c>
      <c r="B22" s="57"/>
      <c r="C22" s="48">
        <f>SUM(B23:B27)</f>
        <v>245</v>
      </c>
      <c r="D22" s="12"/>
      <c r="E22" s="44">
        <f>SUM(D23:D27)</f>
        <v>282</v>
      </c>
      <c r="F22" s="12"/>
      <c r="G22" s="44">
        <f>SUM(F23:F27)</f>
        <v>220</v>
      </c>
      <c r="H22" s="44"/>
      <c r="I22" s="44">
        <f>SUM(H23:H27)</f>
        <v>263</v>
      </c>
      <c r="J22" s="44"/>
      <c r="K22" s="44">
        <f>SUM(J23:J27)</f>
        <v>186</v>
      </c>
      <c r="L22" s="13"/>
      <c r="M22" s="44">
        <f>SUM(C22,E22,G22,I22,K22)</f>
        <v>1196</v>
      </c>
      <c r="N22" s="32" t="e">
        <f>SUM(D22,F22,#REF!,J22,L22)</f>
        <v>#REF!</v>
      </c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8" s="2" customFormat="1" ht="15.75" thickBot="1" x14ac:dyDescent="0.3">
      <c r="A23" s="131" t="s">
        <v>143</v>
      </c>
      <c r="B23" s="58">
        <v>12</v>
      </c>
      <c r="C23" s="49"/>
      <c r="D23" s="9">
        <v>18</v>
      </c>
      <c r="E23" s="9"/>
      <c r="F23" s="9">
        <v>7</v>
      </c>
      <c r="G23" s="9"/>
      <c r="H23" s="9">
        <v>14</v>
      </c>
      <c r="I23" s="9"/>
      <c r="J23" s="9">
        <v>13</v>
      </c>
      <c r="K23" s="9"/>
      <c r="L23" s="10">
        <f>SUM(B23:K23)</f>
        <v>64</v>
      </c>
      <c r="M23" s="9"/>
      <c r="N23" s="5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8" s="2" customFormat="1" ht="15.75" thickBot="1" x14ac:dyDescent="0.3">
      <c r="A24" s="80" t="s">
        <v>5</v>
      </c>
      <c r="B24" s="54">
        <v>34</v>
      </c>
      <c r="C24" s="9"/>
      <c r="D24" s="9">
        <v>36</v>
      </c>
      <c r="E24" s="9"/>
      <c r="F24" s="9">
        <v>33</v>
      </c>
      <c r="G24" s="9"/>
      <c r="H24" s="9">
        <v>31</v>
      </c>
      <c r="I24" s="9"/>
      <c r="J24" s="9">
        <v>22</v>
      </c>
      <c r="K24" s="9"/>
      <c r="L24" s="10">
        <f>SUM(B24:K24)</f>
        <v>156</v>
      </c>
      <c r="M24" s="9"/>
      <c r="N24" s="5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8" s="2" customFormat="1" ht="15.75" customHeight="1" thickBot="1" x14ac:dyDescent="0.3">
      <c r="A25" s="80" t="s">
        <v>144</v>
      </c>
      <c r="B25" s="59">
        <v>153</v>
      </c>
      <c r="C25" s="9"/>
      <c r="D25" s="9">
        <v>171</v>
      </c>
      <c r="E25" s="9"/>
      <c r="F25" s="9">
        <v>145</v>
      </c>
      <c r="G25" s="9"/>
      <c r="H25" s="9">
        <v>188</v>
      </c>
      <c r="I25" s="9"/>
      <c r="J25" s="9">
        <v>102</v>
      </c>
      <c r="K25" s="9"/>
      <c r="L25" s="10">
        <f>SUM(B25:K25)</f>
        <v>759</v>
      </c>
      <c r="M25" s="9"/>
      <c r="N25" s="5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R25" s="34" t="s">
        <v>11</v>
      </c>
      <c r="AS25" s="34" t="s">
        <v>29</v>
      </c>
      <c r="AT25" s="34" t="s">
        <v>11</v>
      </c>
      <c r="AU25" s="39" t="s">
        <v>29</v>
      </c>
      <c r="AV25" s="34" t="s">
        <v>34</v>
      </c>
    </row>
    <row r="26" spans="1:48" s="2" customFormat="1" ht="15.75" thickBot="1" x14ac:dyDescent="0.3">
      <c r="A26" s="80" t="s">
        <v>145</v>
      </c>
      <c r="B26" s="54">
        <v>26</v>
      </c>
      <c r="C26" s="9"/>
      <c r="D26" s="9">
        <v>16</v>
      </c>
      <c r="E26" s="9"/>
      <c r="F26" s="9">
        <v>21</v>
      </c>
      <c r="G26" s="9"/>
      <c r="H26" s="9">
        <v>12</v>
      </c>
      <c r="I26" s="9"/>
      <c r="J26" s="9">
        <v>13</v>
      </c>
      <c r="K26" s="9"/>
      <c r="L26" s="10">
        <f>SUM(B26:K26)</f>
        <v>88</v>
      </c>
      <c r="M26" s="9"/>
      <c r="N26" s="5"/>
      <c r="X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R26" s="35" t="s">
        <v>3</v>
      </c>
      <c r="AS26" s="36">
        <f>M3</f>
        <v>4604</v>
      </c>
      <c r="AT26" s="37" t="s">
        <v>3</v>
      </c>
      <c r="AU26" s="36">
        <v>4604</v>
      </c>
      <c r="AV26" s="43">
        <f t="shared" ref="AV26:AV35" si="0">AU26/$AS$39</f>
        <v>0.27328307710571614</v>
      </c>
    </row>
    <row r="27" spans="1:48" s="2" customFormat="1" ht="15.75" thickBot="1" x14ac:dyDescent="0.3">
      <c r="A27" s="126" t="s">
        <v>146</v>
      </c>
      <c r="B27" s="56">
        <v>20</v>
      </c>
      <c r="C27" s="11"/>
      <c r="D27" s="9">
        <v>41</v>
      </c>
      <c r="E27" s="11"/>
      <c r="F27" s="9">
        <v>14</v>
      </c>
      <c r="G27" s="11"/>
      <c r="H27" s="11">
        <v>18</v>
      </c>
      <c r="I27" s="11"/>
      <c r="J27" s="11">
        <v>36</v>
      </c>
      <c r="K27" s="11"/>
      <c r="L27" s="10">
        <f>SUM(B27:K27)</f>
        <v>129</v>
      </c>
      <c r="M27" s="11"/>
      <c r="N27" s="5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R27" s="35" t="s">
        <v>9</v>
      </c>
      <c r="AS27" s="38">
        <f>M12</f>
        <v>3128</v>
      </c>
      <c r="AT27" s="35" t="s">
        <v>9</v>
      </c>
      <c r="AU27" s="38">
        <v>3128</v>
      </c>
      <c r="AV27" s="43">
        <f t="shared" si="0"/>
        <v>0.18567103935418769</v>
      </c>
    </row>
    <row r="28" spans="1:48" s="2" customFormat="1" ht="15.75" thickBot="1" x14ac:dyDescent="0.3">
      <c r="A28" s="124" t="s">
        <v>81</v>
      </c>
      <c r="B28" s="53"/>
      <c r="C28" s="44">
        <f>SUM(B29:B31)</f>
        <v>192</v>
      </c>
      <c r="D28" s="12"/>
      <c r="E28" s="44">
        <f>SUM(D29:D31)</f>
        <v>281</v>
      </c>
      <c r="F28" s="12"/>
      <c r="G28" s="44">
        <f>SUM(F29:F31)</f>
        <v>249</v>
      </c>
      <c r="H28" s="44"/>
      <c r="I28" s="44">
        <f>SUM(H29:H31)</f>
        <v>275</v>
      </c>
      <c r="J28" s="44"/>
      <c r="K28" s="44">
        <f>SUM(J29:J31)</f>
        <v>189</v>
      </c>
      <c r="L28" s="13"/>
      <c r="M28" s="44">
        <f>SUM(C28,E28,G28,I28,K28)</f>
        <v>1186</v>
      </c>
      <c r="N28" s="32" t="e">
        <f>SUM(D28,F28,#REF!,J28,L28)</f>
        <v>#REF!</v>
      </c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R28" s="35" t="s">
        <v>2</v>
      </c>
      <c r="AS28" s="38">
        <f>M8</f>
        <v>2888</v>
      </c>
      <c r="AT28" s="35" t="s">
        <v>2</v>
      </c>
      <c r="AU28" s="38">
        <v>2888</v>
      </c>
      <c r="AV28" s="43">
        <f t="shared" si="0"/>
        <v>0.17142517955719119</v>
      </c>
    </row>
    <row r="29" spans="1:48" s="2" customFormat="1" ht="15.75" thickBot="1" x14ac:dyDescent="0.3">
      <c r="A29" s="80" t="s">
        <v>54</v>
      </c>
      <c r="B29" s="54">
        <v>126</v>
      </c>
      <c r="C29" s="9"/>
      <c r="D29" s="10">
        <v>192</v>
      </c>
      <c r="E29" s="9"/>
      <c r="F29" s="10">
        <v>162</v>
      </c>
      <c r="G29" s="9"/>
      <c r="H29" s="9">
        <v>185</v>
      </c>
      <c r="I29" s="9"/>
      <c r="J29" s="9">
        <v>117</v>
      </c>
      <c r="K29" s="9"/>
      <c r="L29" s="10">
        <f>SUM(B29:K29)</f>
        <v>782</v>
      </c>
      <c r="M29" s="9"/>
      <c r="N29" s="5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R29" s="35" t="s">
        <v>17</v>
      </c>
      <c r="AS29" s="38">
        <f>M32</f>
        <v>1602</v>
      </c>
      <c r="AT29" s="35" t="s">
        <v>17</v>
      </c>
      <c r="AU29" s="38">
        <v>1602</v>
      </c>
      <c r="AV29" s="43">
        <f t="shared" si="0"/>
        <v>9.5091114144951625E-2</v>
      </c>
    </row>
    <row r="30" spans="1:48" s="2" customFormat="1" ht="15.75" thickBot="1" x14ac:dyDescent="0.3">
      <c r="A30" s="80" t="s">
        <v>152</v>
      </c>
      <c r="B30" s="54">
        <v>50</v>
      </c>
      <c r="C30" s="9"/>
      <c r="D30" s="10">
        <v>69</v>
      </c>
      <c r="E30" s="9"/>
      <c r="F30" s="10">
        <v>69</v>
      </c>
      <c r="G30" s="9"/>
      <c r="H30" s="9">
        <v>71</v>
      </c>
      <c r="I30" s="9"/>
      <c r="J30" s="9">
        <v>47</v>
      </c>
      <c r="K30" s="9"/>
      <c r="L30" s="10">
        <f>SUM(B30:K30)</f>
        <v>306</v>
      </c>
      <c r="M30" s="9"/>
      <c r="N30" s="5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R30" s="35" t="s">
        <v>18</v>
      </c>
      <c r="AS30" s="38">
        <f>M40</f>
        <v>1506</v>
      </c>
      <c r="AT30" s="35" t="s">
        <v>18</v>
      </c>
      <c r="AU30" s="38">
        <v>1506</v>
      </c>
      <c r="AV30" s="43">
        <f t="shared" si="0"/>
        <v>8.9392770226153023E-2</v>
      </c>
    </row>
    <row r="31" spans="1:48" s="2" customFormat="1" ht="15.75" thickBot="1" x14ac:dyDescent="0.3">
      <c r="A31" s="80" t="s">
        <v>141</v>
      </c>
      <c r="B31" s="54">
        <v>16</v>
      </c>
      <c r="C31" s="9"/>
      <c r="D31" s="10">
        <v>20</v>
      </c>
      <c r="E31" s="9"/>
      <c r="F31" s="10">
        <v>18</v>
      </c>
      <c r="G31" s="9"/>
      <c r="H31" s="9">
        <v>19</v>
      </c>
      <c r="I31" s="9"/>
      <c r="J31" s="9">
        <v>25</v>
      </c>
      <c r="K31" s="9"/>
      <c r="L31" s="10">
        <f>SUM(B31:K31)</f>
        <v>98</v>
      </c>
      <c r="M31" s="9"/>
      <c r="N31" s="32" t="e">
        <f>SUM(D32,F32,#REF!,J32,L32)</f>
        <v>#REF!</v>
      </c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R31" s="35" t="s">
        <v>27</v>
      </c>
      <c r="AS31" s="38">
        <f>M28</f>
        <v>1186</v>
      </c>
      <c r="AT31" s="35" t="s">
        <v>10</v>
      </c>
      <c r="AU31" s="38">
        <v>1196</v>
      </c>
      <c r="AV31" s="43">
        <f t="shared" si="0"/>
        <v>7.0991867988365875E-2</v>
      </c>
    </row>
    <row r="32" spans="1:48" s="2" customFormat="1" ht="15.75" thickBot="1" x14ac:dyDescent="0.3">
      <c r="A32" s="124" t="s">
        <v>70</v>
      </c>
      <c r="B32" s="60"/>
      <c r="C32" s="14">
        <f>SUM(B33:B39)</f>
        <v>261</v>
      </c>
      <c r="D32" s="15"/>
      <c r="E32" s="14">
        <f>SUM(D33:D39)</f>
        <v>386</v>
      </c>
      <c r="F32" s="15"/>
      <c r="G32" s="14">
        <f>SUM(F33:F39)</f>
        <v>360</v>
      </c>
      <c r="H32" s="14"/>
      <c r="I32" s="14">
        <f>SUM(H33:H39)</f>
        <v>347</v>
      </c>
      <c r="J32" s="14"/>
      <c r="K32" s="14">
        <f>SUM(J33:J39)</f>
        <v>248</v>
      </c>
      <c r="L32" s="16"/>
      <c r="M32" s="44">
        <f>SUM(C32,E32,G32,I32,K32)</f>
        <v>1602</v>
      </c>
      <c r="N32" s="5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R32" s="35" t="s">
        <v>10</v>
      </c>
      <c r="AS32" s="38">
        <f>M22</f>
        <v>1196</v>
      </c>
      <c r="AT32" s="35" t="s">
        <v>27</v>
      </c>
      <c r="AU32" s="38">
        <v>1186</v>
      </c>
      <c r="AV32" s="43">
        <f t="shared" si="0"/>
        <v>7.0398290496824362E-2</v>
      </c>
    </row>
    <row r="33" spans="1:48" s="2" customFormat="1" ht="15.75" thickBot="1" x14ac:dyDescent="0.3">
      <c r="A33" s="125" t="s">
        <v>6</v>
      </c>
      <c r="B33" s="54">
        <v>53</v>
      </c>
      <c r="C33" s="9"/>
      <c r="D33" s="10">
        <v>90</v>
      </c>
      <c r="E33" s="9"/>
      <c r="F33" s="10">
        <v>85</v>
      </c>
      <c r="G33" s="9"/>
      <c r="H33" s="9">
        <v>101</v>
      </c>
      <c r="I33" s="9"/>
      <c r="J33" s="9">
        <v>69</v>
      </c>
      <c r="K33" s="9"/>
      <c r="L33" s="10">
        <f t="shared" ref="L33:L39" si="1">SUM(B33:K33)</f>
        <v>398</v>
      </c>
      <c r="M33" s="9"/>
      <c r="N33" s="5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R33" s="35" t="s">
        <v>22</v>
      </c>
      <c r="AS33" s="38">
        <f>M42</f>
        <v>245</v>
      </c>
      <c r="AT33" s="35" t="s">
        <v>22</v>
      </c>
      <c r="AU33" s="38">
        <v>245</v>
      </c>
      <c r="AV33" s="43">
        <f t="shared" si="0"/>
        <v>1.4542648542767258E-2</v>
      </c>
    </row>
    <row r="34" spans="1:48" s="2" customFormat="1" ht="15.75" thickBot="1" x14ac:dyDescent="0.3">
      <c r="A34" s="125" t="s">
        <v>5</v>
      </c>
      <c r="B34" s="54">
        <v>16</v>
      </c>
      <c r="C34" s="9"/>
      <c r="D34" s="10">
        <v>27</v>
      </c>
      <c r="E34" s="9"/>
      <c r="F34" s="10">
        <v>32</v>
      </c>
      <c r="G34" s="9"/>
      <c r="H34" s="9">
        <v>37</v>
      </c>
      <c r="I34" s="9"/>
      <c r="J34" s="9">
        <v>24</v>
      </c>
      <c r="K34" s="9"/>
      <c r="L34" s="10">
        <f t="shared" si="1"/>
        <v>136</v>
      </c>
      <c r="M34" s="9"/>
      <c r="N34" s="5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R34" s="35" t="s">
        <v>8</v>
      </c>
      <c r="AS34" s="38">
        <f>M17</f>
        <v>199</v>
      </c>
      <c r="AT34" s="35" t="s">
        <v>8</v>
      </c>
      <c r="AU34" s="38">
        <v>199</v>
      </c>
      <c r="AV34" s="43">
        <f t="shared" si="0"/>
        <v>1.1812192081676262E-2</v>
      </c>
    </row>
    <row r="35" spans="1:48" s="2" customFormat="1" ht="15.75" thickBot="1" x14ac:dyDescent="0.3">
      <c r="A35" s="80" t="s">
        <v>141</v>
      </c>
      <c r="B35" s="54">
        <v>8</v>
      </c>
      <c r="C35" s="9"/>
      <c r="D35" s="10">
        <v>4</v>
      </c>
      <c r="E35" s="9"/>
      <c r="F35" s="10">
        <v>5</v>
      </c>
      <c r="G35" s="9"/>
      <c r="H35" s="9">
        <v>4</v>
      </c>
      <c r="I35" s="9"/>
      <c r="J35" s="9">
        <v>2</v>
      </c>
      <c r="K35" s="9"/>
      <c r="L35" s="10">
        <f t="shared" si="1"/>
        <v>23</v>
      </c>
      <c r="M35" s="9"/>
      <c r="N35" s="5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R35" s="35" t="s">
        <v>19</v>
      </c>
      <c r="AS35" s="38">
        <f>M49</f>
        <v>44</v>
      </c>
      <c r="AT35" s="35" t="s">
        <v>181</v>
      </c>
      <c r="AU35" s="38">
        <v>148</v>
      </c>
      <c r="AV35" s="43">
        <f t="shared" si="0"/>
        <v>8.7849468748145074E-3</v>
      </c>
    </row>
    <row r="36" spans="1:48" s="2" customFormat="1" ht="15.75" thickBot="1" x14ac:dyDescent="0.3">
      <c r="A36" s="75" t="s">
        <v>47</v>
      </c>
      <c r="B36" s="61">
        <v>33</v>
      </c>
      <c r="C36" s="10"/>
      <c r="D36" s="10">
        <v>36</v>
      </c>
      <c r="E36" s="10"/>
      <c r="F36" s="10">
        <v>38</v>
      </c>
      <c r="G36" s="10"/>
      <c r="H36" s="10">
        <v>43</v>
      </c>
      <c r="I36" s="10"/>
      <c r="J36" s="10">
        <v>38</v>
      </c>
      <c r="K36" s="10"/>
      <c r="L36" s="10">
        <f t="shared" si="1"/>
        <v>188</v>
      </c>
      <c r="M36" s="9"/>
      <c r="N36" s="5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R36" s="235" t="s">
        <v>181</v>
      </c>
      <c r="AS36" s="38">
        <f>M64</f>
        <v>148</v>
      </c>
      <c r="AT36" s="160" t="s">
        <v>100</v>
      </c>
      <c r="AU36" s="38">
        <v>101</v>
      </c>
      <c r="AV36" s="43">
        <f t="shared" ref="AV36:AV37" si="2">AU36/$AS$39</f>
        <v>5.9951326645693599E-3</v>
      </c>
    </row>
    <row r="37" spans="1:48" s="2" customFormat="1" ht="15.75" thickBot="1" x14ac:dyDescent="0.3">
      <c r="A37" s="75" t="s">
        <v>55</v>
      </c>
      <c r="B37" s="61">
        <v>0</v>
      </c>
      <c r="C37" s="10"/>
      <c r="D37" s="10">
        <v>0</v>
      </c>
      <c r="E37" s="10"/>
      <c r="F37" s="10">
        <v>0</v>
      </c>
      <c r="G37" s="10"/>
      <c r="H37" s="10">
        <v>0</v>
      </c>
      <c r="I37" s="10"/>
      <c r="J37" s="10">
        <v>0</v>
      </c>
      <c r="K37" s="10"/>
      <c r="L37" s="10">
        <f t="shared" si="1"/>
        <v>0</v>
      </c>
      <c r="M37" s="9"/>
      <c r="N37" s="5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R37" s="160" t="s">
        <v>100</v>
      </c>
      <c r="AS37" s="38">
        <f>M54</f>
        <v>101</v>
      </c>
      <c r="AT37" s="35" t="s">
        <v>19</v>
      </c>
      <c r="AU37" s="38">
        <v>44</v>
      </c>
      <c r="AV37" s="43">
        <f t="shared" si="2"/>
        <v>2.6117409627826912E-3</v>
      </c>
    </row>
    <row r="38" spans="1:48" s="2" customFormat="1" ht="15.75" thickBot="1" x14ac:dyDescent="0.3">
      <c r="A38" s="75" t="s">
        <v>142</v>
      </c>
      <c r="B38" s="61">
        <v>149</v>
      </c>
      <c r="C38" s="10"/>
      <c r="D38" s="10">
        <v>227</v>
      </c>
      <c r="E38" s="10"/>
      <c r="F38" s="10">
        <v>197</v>
      </c>
      <c r="G38" s="10"/>
      <c r="H38" s="10">
        <v>161</v>
      </c>
      <c r="I38" s="10"/>
      <c r="J38" s="10">
        <v>115</v>
      </c>
      <c r="K38" s="10"/>
      <c r="L38" s="10">
        <f t="shared" si="1"/>
        <v>849</v>
      </c>
      <c r="M38" s="9"/>
      <c r="N38" s="5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R38" s="33"/>
      <c r="AS38" s="33"/>
      <c r="AT38" s="33"/>
      <c r="AU38" s="33"/>
      <c r="AV38" s="33"/>
    </row>
    <row r="39" spans="1:48" s="2" customFormat="1" ht="15.75" thickBot="1" x14ac:dyDescent="0.3">
      <c r="A39" s="75" t="s">
        <v>140</v>
      </c>
      <c r="B39" s="62">
        <v>2</v>
      </c>
      <c r="C39" s="9"/>
      <c r="D39" s="10">
        <v>2</v>
      </c>
      <c r="E39" s="11"/>
      <c r="F39" s="10">
        <v>3</v>
      </c>
      <c r="G39" s="11"/>
      <c r="H39" s="11">
        <v>1</v>
      </c>
      <c r="I39" s="11"/>
      <c r="J39" s="11">
        <v>0</v>
      </c>
      <c r="K39" s="11"/>
      <c r="L39" s="10">
        <f t="shared" si="1"/>
        <v>8</v>
      </c>
      <c r="M39" s="11"/>
      <c r="N39" s="32" t="e">
        <f>SUM(D40,F40,#REF!,J40,L40)</f>
        <v>#REF!</v>
      </c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R39" s="40" t="s">
        <v>33</v>
      </c>
      <c r="AS39" s="41">
        <f>SUM(AS26:AS37)</f>
        <v>16847</v>
      </c>
      <c r="AT39" s="41"/>
      <c r="AU39" s="41">
        <f>SUM(AU26:AU37)</f>
        <v>16847</v>
      </c>
      <c r="AV39" s="42">
        <f>SUM(AV26:AV37)</f>
        <v>0.99999999999999989</v>
      </c>
    </row>
    <row r="40" spans="1:48" s="2" customFormat="1" ht="15.75" thickBot="1" x14ac:dyDescent="0.3">
      <c r="A40" s="124" t="s">
        <v>180</v>
      </c>
      <c r="B40" s="53"/>
      <c r="C40" s="44">
        <f>SUM(B41)</f>
        <v>251</v>
      </c>
      <c r="D40" s="12"/>
      <c r="E40" s="44">
        <f>SUM(D41)</f>
        <v>338</v>
      </c>
      <c r="F40" s="12"/>
      <c r="G40" s="44">
        <f>SUM(F41)</f>
        <v>294</v>
      </c>
      <c r="H40" s="44"/>
      <c r="I40" s="44">
        <f>SUM(H41)</f>
        <v>355</v>
      </c>
      <c r="J40" s="44"/>
      <c r="K40" s="44">
        <f>SUM(J41)</f>
        <v>268</v>
      </c>
      <c r="L40" s="13"/>
      <c r="M40" s="44">
        <f>SUM(C40,E40,G40,I40,K40)</f>
        <v>1506</v>
      </c>
      <c r="N40" s="5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8" s="2" customFormat="1" ht="15.75" thickBot="1" x14ac:dyDescent="0.3">
      <c r="A41" s="80" t="s">
        <v>147</v>
      </c>
      <c r="B41" s="54">
        <v>251</v>
      </c>
      <c r="C41" s="9"/>
      <c r="D41" s="10">
        <v>338</v>
      </c>
      <c r="E41" s="9"/>
      <c r="F41" s="10">
        <v>294</v>
      </c>
      <c r="G41" s="9"/>
      <c r="H41" s="9">
        <v>355</v>
      </c>
      <c r="I41" s="9"/>
      <c r="J41" s="9">
        <v>268</v>
      </c>
      <c r="K41" s="9"/>
      <c r="L41" s="10">
        <f>SUM(B41:K41)</f>
        <v>1506</v>
      </c>
      <c r="M41" s="9"/>
      <c r="N41" s="32" t="e">
        <f>SUM(#REF!,#REF!,#REF!,#REF!,#REF!)</f>
        <v>#REF!</v>
      </c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8" s="2" customFormat="1" ht="15.75" thickBot="1" x14ac:dyDescent="0.3">
      <c r="A42" s="128" t="s">
        <v>68</v>
      </c>
      <c r="B42" s="60"/>
      <c r="C42" s="14">
        <f>SUM(B43:B48)</f>
        <v>57</v>
      </c>
      <c r="D42" s="15"/>
      <c r="E42" s="14">
        <f>SUM(D43:D48)</f>
        <v>39</v>
      </c>
      <c r="F42" s="15"/>
      <c r="G42" s="14">
        <f>SUM(F43:F48)</f>
        <v>46</v>
      </c>
      <c r="H42" s="14"/>
      <c r="I42" s="14">
        <f>SUM(H43:H48)</f>
        <v>57</v>
      </c>
      <c r="J42" s="14"/>
      <c r="K42" s="14">
        <f>SUM(J43:J48)</f>
        <v>46</v>
      </c>
      <c r="L42" s="14"/>
      <c r="M42" s="44">
        <f>SUM(C42,E42,G42,I42,K42)</f>
        <v>245</v>
      </c>
      <c r="N42" s="5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8" s="2" customFormat="1" ht="15.75" thickBot="1" x14ac:dyDescent="0.3">
      <c r="A43" s="80" t="s">
        <v>169</v>
      </c>
      <c r="B43" s="59">
        <v>0</v>
      </c>
      <c r="C43" s="9"/>
      <c r="D43" s="9">
        <v>0</v>
      </c>
      <c r="E43" s="9"/>
      <c r="F43" s="9">
        <v>1</v>
      </c>
      <c r="G43" s="9"/>
      <c r="H43" s="9">
        <v>0</v>
      </c>
      <c r="I43" s="9"/>
      <c r="J43" s="9">
        <v>1</v>
      </c>
      <c r="K43" s="9"/>
      <c r="L43" s="10">
        <f t="shared" ref="L43:L48" si="3">SUM(B43:K43)</f>
        <v>2</v>
      </c>
      <c r="M43" s="9"/>
      <c r="N43" s="5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8" s="2" customFormat="1" ht="15.75" thickBot="1" x14ac:dyDescent="0.3">
      <c r="A44" s="80" t="s">
        <v>99</v>
      </c>
      <c r="B44" s="59">
        <v>0</v>
      </c>
      <c r="C44" s="9"/>
      <c r="D44" s="9">
        <v>0</v>
      </c>
      <c r="E44" s="9"/>
      <c r="F44" s="9">
        <v>0</v>
      </c>
      <c r="G44" s="9"/>
      <c r="H44" s="9">
        <v>0</v>
      </c>
      <c r="I44" s="9"/>
      <c r="J44" s="9">
        <v>0</v>
      </c>
      <c r="K44" s="9"/>
      <c r="L44" s="10">
        <f t="shared" si="3"/>
        <v>0</v>
      </c>
      <c r="M44" s="9"/>
      <c r="N44" s="32" t="e">
        <f>SUM(D42,F42,#REF!,J42,L42)</f>
        <v>#REF!</v>
      </c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8" s="2" customFormat="1" ht="15.75" thickBot="1" x14ac:dyDescent="0.3">
      <c r="A45" s="80" t="s">
        <v>20</v>
      </c>
      <c r="B45" s="54">
        <v>25</v>
      </c>
      <c r="C45" s="9"/>
      <c r="D45" s="10">
        <v>9</v>
      </c>
      <c r="E45" s="9"/>
      <c r="F45" s="10">
        <v>11</v>
      </c>
      <c r="G45" s="9"/>
      <c r="H45" s="9">
        <v>12</v>
      </c>
      <c r="I45" s="9"/>
      <c r="J45" s="9">
        <v>12</v>
      </c>
      <c r="K45" s="9"/>
      <c r="L45" s="10">
        <f t="shared" si="3"/>
        <v>69</v>
      </c>
      <c r="M45" s="9"/>
      <c r="N45" s="5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8" s="2" customFormat="1" ht="15.75" thickBot="1" x14ac:dyDescent="0.3">
      <c r="A46" s="80" t="s">
        <v>49</v>
      </c>
      <c r="B46" s="59">
        <v>24</v>
      </c>
      <c r="C46" s="9"/>
      <c r="D46" s="9">
        <v>24</v>
      </c>
      <c r="E46" s="9"/>
      <c r="F46" s="9">
        <v>28</v>
      </c>
      <c r="G46" s="9"/>
      <c r="H46" s="9">
        <v>35</v>
      </c>
      <c r="I46" s="9"/>
      <c r="J46" s="9">
        <v>24</v>
      </c>
      <c r="K46" s="9"/>
      <c r="L46" s="10">
        <f t="shared" si="3"/>
        <v>135</v>
      </c>
      <c r="M46" s="9"/>
      <c r="N46" s="5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8" s="2" customFormat="1" ht="15.75" thickBot="1" x14ac:dyDescent="0.3">
      <c r="A47" s="80" t="s">
        <v>141</v>
      </c>
      <c r="B47" s="54">
        <v>8</v>
      </c>
      <c r="C47" s="9"/>
      <c r="D47" s="10">
        <v>5</v>
      </c>
      <c r="E47" s="9"/>
      <c r="F47" s="10">
        <v>4</v>
      </c>
      <c r="G47" s="9"/>
      <c r="H47" s="9">
        <v>8</v>
      </c>
      <c r="I47" s="9"/>
      <c r="J47" s="9">
        <v>9</v>
      </c>
      <c r="K47" s="9"/>
      <c r="L47" s="10">
        <f t="shared" si="3"/>
        <v>34</v>
      </c>
      <c r="M47" s="9"/>
      <c r="N47" s="5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8" s="2" customFormat="1" ht="15.75" thickBot="1" x14ac:dyDescent="0.3">
      <c r="A48" s="132" t="s">
        <v>5</v>
      </c>
      <c r="B48" s="63">
        <v>0</v>
      </c>
      <c r="C48" s="9"/>
      <c r="D48" s="10">
        <v>1</v>
      </c>
      <c r="E48" s="9"/>
      <c r="F48" s="10">
        <v>2</v>
      </c>
      <c r="G48" s="9"/>
      <c r="H48" s="9">
        <v>2</v>
      </c>
      <c r="I48" s="9"/>
      <c r="J48" s="9">
        <v>0</v>
      </c>
      <c r="K48" s="9"/>
      <c r="L48" s="10">
        <f t="shared" si="3"/>
        <v>5</v>
      </c>
      <c r="M48" s="9"/>
      <c r="N48" s="5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s="2" customFormat="1" ht="15.75" thickBot="1" x14ac:dyDescent="0.3">
      <c r="A49" s="124" t="s">
        <v>77</v>
      </c>
      <c r="B49" s="60"/>
      <c r="C49" s="14">
        <f>SUM(B50:B53)</f>
        <v>5</v>
      </c>
      <c r="D49" s="15"/>
      <c r="E49" s="14">
        <f>SUM(D50:D53)</f>
        <v>7</v>
      </c>
      <c r="F49" s="15"/>
      <c r="G49" s="14">
        <f>SUM(F50:F53)</f>
        <v>8</v>
      </c>
      <c r="H49" s="14"/>
      <c r="I49" s="14">
        <f>SUM(H50:H53)</f>
        <v>8</v>
      </c>
      <c r="J49" s="14"/>
      <c r="K49" s="14">
        <f>SUM(J50:J53)</f>
        <v>16</v>
      </c>
      <c r="L49" s="16"/>
      <c r="M49" s="44">
        <f>SUM(C49,E49,G49,I49,K49)</f>
        <v>44</v>
      </c>
      <c r="N49" s="5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s="2" customFormat="1" ht="15.75" thickBot="1" x14ac:dyDescent="0.3">
      <c r="A50" s="80" t="s">
        <v>50</v>
      </c>
      <c r="B50" s="59">
        <v>2</v>
      </c>
      <c r="C50" s="9"/>
      <c r="D50" s="9">
        <v>3</v>
      </c>
      <c r="E50" s="9"/>
      <c r="F50" s="9">
        <v>3</v>
      </c>
      <c r="G50" s="9"/>
      <c r="H50" s="9">
        <v>5</v>
      </c>
      <c r="I50" s="9"/>
      <c r="J50" s="9">
        <v>5</v>
      </c>
      <c r="K50" s="9"/>
      <c r="L50" s="10">
        <f>SUM(B50:K50)</f>
        <v>18</v>
      </c>
      <c r="M50" s="9"/>
      <c r="N50" s="32" t="e">
        <f>SUM(D49,F49,#REF!,J49,L49)</f>
        <v>#REF!</v>
      </c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s="2" customFormat="1" ht="15.75" thickBot="1" x14ac:dyDescent="0.3">
      <c r="A51" s="80" t="s">
        <v>148</v>
      </c>
      <c r="B51" s="59">
        <v>0</v>
      </c>
      <c r="C51" s="9"/>
      <c r="D51" s="9">
        <v>2</v>
      </c>
      <c r="E51" s="9"/>
      <c r="F51" s="9">
        <v>0</v>
      </c>
      <c r="G51" s="9"/>
      <c r="H51" s="9">
        <v>0</v>
      </c>
      <c r="I51" s="9"/>
      <c r="J51" s="9">
        <v>2</v>
      </c>
      <c r="K51" s="9"/>
      <c r="L51" s="10">
        <f>SUM(B51:K51)</f>
        <v>4</v>
      </c>
      <c r="M51" s="9"/>
      <c r="N51" s="5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s="2" customFormat="1" ht="15.75" thickBot="1" x14ac:dyDescent="0.3">
      <c r="A52" s="80" t="s">
        <v>149</v>
      </c>
      <c r="B52" s="59">
        <v>0</v>
      </c>
      <c r="C52" s="9"/>
      <c r="D52" s="9">
        <v>0</v>
      </c>
      <c r="E52" s="9"/>
      <c r="F52" s="9">
        <v>0</v>
      </c>
      <c r="G52" s="9"/>
      <c r="H52" s="9">
        <v>0</v>
      </c>
      <c r="I52" s="9"/>
      <c r="J52" s="9">
        <v>0</v>
      </c>
      <c r="K52" s="9"/>
      <c r="L52" s="10">
        <f>SUM(B52:K52)</f>
        <v>0</v>
      </c>
      <c r="M52" s="9"/>
      <c r="N52" s="5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s="2" customFormat="1" ht="15.75" thickBot="1" x14ac:dyDescent="0.3">
      <c r="A53" s="80" t="s">
        <v>141</v>
      </c>
      <c r="B53" s="59">
        <v>3</v>
      </c>
      <c r="C53" s="9"/>
      <c r="D53" s="9">
        <v>2</v>
      </c>
      <c r="E53" s="9"/>
      <c r="F53" s="9">
        <v>5</v>
      </c>
      <c r="G53" s="9"/>
      <c r="H53" s="9">
        <v>3</v>
      </c>
      <c r="I53" s="9"/>
      <c r="J53" s="9">
        <v>9</v>
      </c>
      <c r="K53" s="9"/>
      <c r="L53" s="10">
        <f>SUM(B53:K53)</f>
        <v>22</v>
      </c>
      <c r="M53" s="9"/>
      <c r="N53" s="5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s="2" customFormat="1" ht="15.75" thickBot="1" x14ac:dyDescent="0.3">
      <c r="A54" s="133" t="s">
        <v>179</v>
      </c>
      <c r="B54" s="50"/>
      <c r="C54" s="50">
        <f>SUM(B55:B63)</f>
        <v>22</v>
      </c>
      <c r="D54" s="15"/>
      <c r="E54" s="14">
        <f>SUM(D55:D63)</f>
        <v>32</v>
      </c>
      <c r="F54" s="50"/>
      <c r="G54" s="50">
        <f>SUM(F55:F63)</f>
        <v>21</v>
      </c>
      <c r="H54" s="14"/>
      <c r="I54" s="14">
        <f>SUM(H55:H63)</f>
        <v>12</v>
      </c>
      <c r="J54" s="14"/>
      <c r="K54" s="14">
        <f>SUM(J55:J63)</f>
        <v>14</v>
      </c>
      <c r="L54" s="50"/>
      <c r="M54" s="50">
        <f>SUM(C54,E54,G54,I54,K54)</f>
        <v>101</v>
      </c>
      <c r="N54" s="5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s="2" customFormat="1" ht="15.75" thickBot="1" x14ac:dyDescent="0.3">
      <c r="A55" s="197" t="s">
        <v>92</v>
      </c>
      <c r="B55" s="59">
        <v>3</v>
      </c>
      <c r="C55" s="9"/>
      <c r="D55" s="9">
        <v>6</v>
      </c>
      <c r="E55" s="9"/>
      <c r="F55" s="9">
        <v>1</v>
      </c>
      <c r="G55" s="9"/>
      <c r="H55" s="9">
        <v>0</v>
      </c>
      <c r="I55" s="9"/>
      <c r="J55" s="9">
        <v>0</v>
      </c>
      <c r="K55" s="9"/>
      <c r="L55" s="10">
        <f t="shared" ref="L55:L63" si="4">SUM(B55:K55)</f>
        <v>10</v>
      </c>
      <c r="M55" s="9"/>
      <c r="N55" s="32" t="e">
        <f>SUM(D54,F54,#REF!,J54,L54)</f>
        <v>#REF!</v>
      </c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s="2" customFormat="1" ht="15.75" thickBot="1" x14ac:dyDescent="0.3">
      <c r="A56" s="200" t="s">
        <v>172</v>
      </c>
      <c r="B56" s="59">
        <v>0</v>
      </c>
      <c r="C56" s="9"/>
      <c r="D56" s="9">
        <v>0</v>
      </c>
      <c r="E56" s="9"/>
      <c r="F56" s="9">
        <v>0</v>
      </c>
      <c r="G56" s="9"/>
      <c r="H56" s="9">
        <v>0</v>
      </c>
      <c r="I56" s="9"/>
      <c r="J56" s="9">
        <v>0</v>
      </c>
      <c r="K56" s="9"/>
      <c r="L56" s="10">
        <f t="shared" si="4"/>
        <v>0</v>
      </c>
      <c r="M56" s="9"/>
      <c r="N56" s="5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s="2" customFormat="1" ht="15.75" thickBot="1" x14ac:dyDescent="0.3">
      <c r="A57" s="198" t="s">
        <v>171</v>
      </c>
      <c r="B57" s="59">
        <v>0</v>
      </c>
      <c r="C57" s="9"/>
      <c r="D57" s="9">
        <v>3</v>
      </c>
      <c r="E57" s="9"/>
      <c r="F57" s="9">
        <v>7</v>
      </c>
      <c r="G57" s="9"/>
      <c r="H57" s="9">
        <v>2</v>
      </c>
      <c r="I57" s="9"/>
      <c r="J57" s="9">
        <v>0</v>
      </c>
      <c r="K57" s="9"/>
      <c r="L57" s="10">
        <f t="shared" si="4"/>
        <v>12</v>
      </c>
      <c r="M57" s="9"/>
      <c r="N57" s="5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s="2" customFormat="1" ht="15.75" thickBot="1" x14ac:dyDescent="0.3">
      <c r="A58" s="199" t="s">
        <v>94</v>
      </c>
      <c r="B58" s="59">
        <v>0</v>
      </c>
      <c r="C58" s="9"/>
      <c r="D58" s="9">
        <v>1</v>
      </c>
      <c r="E58" s="9"/>
      <c r="F58" s="9">
        <v>0</v>
      </c>
      <c r="G58" s="9"/>
      <c r="H58" s="9">
        <v>0</v>
      </c>
      <c r="I58" s="9"/>
      <c r="J58" s="9">
        <v>0</v>
      </c>
      <c r="K58" s="9"/>
      <c r="L58" s="10">
        <f t="shared" si="4"/>
        <v>1</v>
      </c>
      <c r="M58" s="9"/>
      <c r="N58" s="5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 s="2" customFormat="1" ht="15.75" thickBot="1" x14ac:dyDescent="0.3">
      <c r="A59" s="200" t="s">
        <v>173</v>
      </c>
      <c r="B59" s="59">
        <v>0</v>
      </c>
      <c r="C59" s="9"/>
      <c r="D59" s="9">
        <v>0</v>
      </c>
      <c r="E59" s="9"/>
      <c r="F59" s="9">
        <v>0</v>
      </c>
      <c r="G59" s="9"/>
      <c r="H59" s="9">
        <v>0</v>
      </c>
      <c r="I59" s="9"/>
      <c r="J59" s="9">
        <v>1</v>
      </c>
      <c r="K59" s="9"/>
      <c r="L59" s="10">
        <f t="shared" si="4"/>
        <v>1</v>
      </c>
      <c r="M59" s="9"/>
      <c r="N59" s="5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 s="2" customFormat="1" ht="15.75" thickBot="1" x14ac:dyDescent="0.3">
      <c r="A60" s="200" t="s">
        <v>175</v>
      </c>
      <c r="B60" s="59">
        <v>0</v>
      </c>
      <c r="C60" s="9"/>
      <c r="D60" s="9">
        <v>1</v>
      </c>
      <c r="E60" s="9"/>
      <c r="F60" s="9">
        <v>0</v>
      </c>
      <c r="G60" s="9"/>
      <c r="H60" s="9">
        <v>0</v>
      </c>
      <c r="I60" s="9"/>
      <c r="J60" s="9">
        <v>1</v>
      </c>
      <c r="K60" s="9"/>
      <c r="L60" s="10">
        <f t="shared" si="4"/>
        <v>2</v>
      </c>
      <c r="M60" s="9"/>
      <c r="N60" s="5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 s="2" customFormat="1" ht="15.75" thickBot="1" x14ac:dyDescent="0.3">
      <c r="A61" s="200" t="s">
        <v>174</v>
      </c>
      <c r="B61" s="59">
        <v>4</v>
      </c>
      <c r="C61" s="9"/>
      <c r="D61" s="9">
        <v>10</v>
      </c>
      <c r="E61" s="9"/>
      <c r="F61" s="9">
        <v>6</v>
      </c>
      <c r="G61" s="9"/>
      <c r="H61" s="9">
        <v>4</v>
      </c>
      <c r="I61" s="9"/>
      <c r="J61" s="9">
        <v>4</v>
      </c>
      <c r="K61" s="9"/>
      <c r="L61" s="10">
        <f t="shared" si="4"/>
        <v>28</v>
      </c>
      <c r="M61" s="9"/>
      <c r="N61" s="5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 s="2" customFormat="1" ht="15.75" thickBot="1" x14ac:dyDescent="0.3">
      <c r="A62" s="197" t="s">
        <v>97</v>
      </c>
      <c r="B62" s="59">
        <v>13</v>
      </c>
      <c r="C62" s="9"/>
      <c r="D62" s="9">
        <v>3</v>
      </c>
      <c r="E62" s="9"/>
      <c r="F62" s="9">
        <v>6</v>
      </c>
      <c r="G62" s="9"/>
      <c r="H62" s="9">
        <v>6</v>
      </c>
      <c r="I62" s="9"/>
      <c r="J62" s="9">
        <v>5</v>
      </c>
      <c r="K62" s="9"/>
      <c r="L62" s="10">
        <f t="shared" si="4"/>
        <v>33</v>
      </c>
      <c r="M62" s="9"/>
      <c r="N62" s="5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 s="2" customFormat="1" ht="15.75" thickBot="1" x14ac:dyDescent="0.3">
      <c r="A63" s="200" t="s">
        <v>98</v>
      </c>
      <c r="B63" s="59">
        <v>2</v>
      </c>
      <c r="C63" s="9"/>
      <c r="D63" s="9">
        <v>8</v>
      </c>
      <c r="E63" s="9"/>
      <c r="F63" s="9">
        <v>1</v>
      </c>
      <c r="G63" s="9"/>
      <c r="H63" s="9">
        <v>0</v>
      </c>
      <c r="I63" s="9"/>
      <c r="J63" s="9">
        <v>3</v>
      </c>
      <c r="K63" s="9"/>
      <c r="L63" s="10">
        <f t="shared" si="4"/>
        <v>14</v>
      </c>
      <c r="M63" s="9"/>
      <c r="N63" s="5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 s="2" customFormat="1" ht="15.75" thickBot="1" x14ac:dyDescent="0.3">
      <c r="A64" s="133" t="s">
        <v>176</v>
      </c>
      <c r="B64" s="50"/>
      <c r="C64" s="50">
        <f>SUM(B65:B72)</f>
        <v>38</v>
      </c>
      <c r="D64" s="15"/>
      <c r="E64" s="14">
        <f>SUM(D65:D72)</f>
        <v>28</v>
      </c>
      <c r="F64" s="50"/>
      <c r="G64" s="50">
        <f>SUM(F65:F72)</f>
        <v>25</v>
      </c>
      <c r="H64" s="14"/>
      <c r="I64" s="14">
        <f>SUM(H65:H72)</f>
        <v>34</v>
      </c>
      <c r="J64" s="14"/>
      <c r="K64" s="14">
        <f>SUM(J65:J72)</f>
        <v>23</v>
      </c>
      <c r="L64" s="50"/>
      <c r="M64" s="50">
        <f>SUM(C64,E64,G64,I64,K64)</f>
        <v>148</v>
      </c>
      <c r="N64" s="5"/>
      <c r="AF64" s="20"/>
      <c r="AG64" s="20"/>
      <c r="AH64" s="20"/>
      <c r="AI64" s="20"/>
      <c r="AJ64" s="20"/>
      <c r="AK64" s="20"/>
      <c r="AL64" s="20"/>
      <c r="AM64" s="20"/>
      <c r="AN64" s="20"/>
      <c r="AO64" s="20"/>
    </row>
    <row r="65" spans="1:51" s="2" customFormat="1" ht="15.75" thickBot="1" x14ac:dyDescent="0.3">
      <c r="A65" s="197" t="s">
        <v>177</v>
      </c>
      <c r="B65" s="59">
        <v>17</v>
      </c>
      <c r="C65" s="9"/>
      <c r="D65" s="9">
        <v>18</v>
      </c>
      <c r="E65" s="9"/>
      <c r="F65" s="9">
        <v>15</v>
      </c>
      <c r="G65" s="9"/>
      <c r="H65" s="9">
        <v>19</v>
      </c>
      <c r="I65" s="9"/>
      <c r="J65" s="9">
        <v>9</v>
      </c>
      <c r="K65" s="9"/>
      <c r="L65" s="10">
        <f t="shared" ref="L65:L71" si="5">SUM(B65:K65)</f>
        <v>78</v>
      </c>
      <c r="M65" s="9"/>
      <c r="N65" s="5"/>
      <c r="AF65" s="20"/>
      <c r="AG65" s="20"/>
      <c r="AH65" s="20"/>
      <c r="AI65" s="20"/>
      <c r="AJ65" s="20"/>
      <c r="AK65" s="20"/>
      <c r="AL65" s="20"/>
      <c r="AM65" s="20"/>
      <c r="AN65" s="20"/>
      <c r="AO65" s="20"/>
    </row>
    <row r="66" spans="1:51" s="2" customFormat="1" ht="15.75" thickBot="1" x14ac:dyDescent="0.3">
      <c r="A66" s="198" t="s">
        <v>182</v>
      </c>
      <c r="B66" s="59">
        <v>1</v>
      </c>
      <c r="C66" s="9"/>
      <c r="D66" s="9">
        <v>0</v>
      </c>
      <c r="E66" s="9"/>
      <c r="F66" s="9">
        <v>2</v>
      </c>
      <c r="G66" s="9"/>
      <c r="H66" s="9">
        <v>2</v>
      </c>
      <c r="I66" s="9"/>
      <c r="J66" s="9">
        <v>0</v>
      </c>
      <c r="K66" s="9"/>
      <c r="L66" s="10">
        <f t="shared" si="5"/>
        <v>5</v>
      </c>
      <c r="M66" s="9"/>
      <c r="N66" s="5"/>
      <c r="AF66" s="20"/>
      <c r="AG66" s="20"/>
      <c r="AH66" s="20"/>
      <c r="AI66" s="20"/>
      <c r="AJ66" s="20"/>
      <c r="AK66" s="20"/>
      <c r="AL66" s="20"/>
      <c r="AM66" s="20"/>
      <c r="AN66" s="20"/>
      <c r="AO66" s="20"/>
    </row>
    <row r="67" spans="1:51" s="2" customFormat="1" ht="15.75" thickBot="1" x14ac:dyDescent="0.3">
      <c r="A67" s="199" t="s">
        <v>186</v>
      </c>
      <c r="B67" s="59">
        <v>2</v>
      </c>
      <c r="C67" s="9"/>
      <c r="D67" s="9">
        <v>0</v>
      </c>
      <c r="E67" s="9"/>
      <c r="F67" s="9">
        <v>0</v>
      </c>
      <c r="G67" s="9"/>
      <c r="H67" s="9">
        <v>0</v>
      </c>
      <c r="I67" s="9"/>
      <c r="J67" s="9">
        <v>0</v>
      </c>
      <c r="K67" s="9"/>
      <c r="L67" s="10">
        <f t="shared" si="5"/>
        <v>2</v>
      </c>
      <c r="M67" s="9"/>
      <c r="N67" s="5"/>
      <c r="AF67" s="20"/>
      <c r="AG67" s="20"/>
      <c r="AH67" s="20"/>
      <c r="AI67" s="20"/>
      <c r="AJ67" s="20"/>
      <c r="AK67" s="20"/>
      <c r="AL67" s="20"/>
      <c r="AM67" s="20"/>
      <c r="AN67" s="20"/>
      <c r="AO67" s="20"/>
    </row>
    <row r="68" spans="1:51" s="2" customFormat="1" ht="15.75" thickBot="1" x14ac:dyDescent="0.3">
      <c r="A68" s="200" t="s">
        <v>183</v>
      </c>
      <c r="B68" s="59"/>
      <c r="C68" s="9"/>
      <c r="D68" s="9">
        <v>0</v>
      </c>
      <c r="E68" s="9"/>
      <c r="F68" s="9">
        <v>0</v>
      </c>
      <c r="G68" s="9"/>
      <c r="H68" s="9">
        <v>1</v>
      </c>
      <c r="I68" s="9"/>
      <c r="J68" s="9">
        <v>0</v>
      </c>
      <c r="K68" s="9"/>
      <c r="L68" s="10">
        <f t="shared" si="5"/>
        <v>1</v>
      </c>
      <c r="M68" s="9"/>
      <c r="N68" s="5"/>
      <c r="AF68" s="20"/>
      <c r="AG68" s="20"/>
      <c r="AH68" s="20"/>
      <c r="AI68" s="20"/>
      <c r="AJ68" s="20"/>
      <c r="AK68" s="20"/>
      <c r="AL68" s="20"/>
      <c r="AM68" s="20"/>
      <c r="AN68" s="20"/>
      <c r="AO68" s="20"/>
    </row>
    <row r="69" spans="1:51" s="2" customFormat="1" ht="15.75" thickBot="1" x14ac:dyDescent="0.3">
      <c r="A69" s="200" t="s">
        <v>178</v>
      </c>
      <c r="B69" s="59">
        <v>4</v>
      </c>
      <c r="C69" s="9"/>
      <c r="D69" s="9">
        <v>0</v>
      </c>
      <c r="E69" s="9"/>
      <c r="F69" s="9">
        <v>1</v>
      </c>
      <c r="G69" s="9"/>
      <c r="H69" s="9">
        <v>2</v>
      </c>
      <c r="I69" s="9"/>
      <c r="J69" s="9">
        <v>1</v>
      </c>
      <c r="K69" s="9"/>
      <c r="L69" s="10">
        <f t="shared" si="5"/>
        <v>8</v>
      </c>
      <c r="M69" s="9"/>
      <c r="N69" s="5"/>
      <c r="AF69" s="20"/>
      <c r="AG69" s="20"/>
      <c r="AH69" s="20"/>
      <c r="AI69" s="20"/>
      <c r="AJ69" s="20"/>
      <c r="AK69" s="20"/>
      <c r="AL69" s="20"/>
      <c r="AM69" s="20"/>
      <c r="AN69" s="20"/>
      <c r="AO69" s="20"/>
    </row>
    <row r="70" spans="1:51" s="2" customFormat="1" ht="15.75" thickBot="1" x14ac:dyDescent="0.3">
      <c r="A70" s="200" t="s">
        <v>92</v>
      </c>
      <c r="B70" s="59">
        <v>12</v>
      </c>
      <c r="C70" s="9"/>
      <c r="D70" s="9">
        <v>7</v>
      </c>
      <c r="E70" s="9"/>
      <c r="F70" s="9">
        <v>1</v>
      </c>
      <c r="G70" s="9"/>
      <c r="H70" s="9">
        <v>3</v>
      </c>
      <c r="I70" s="9"/>
      <c r="J70" s="9">
        <v>8</v>
      </c>
      <c r="K70" s="9"/>
      <c r="L70" s="10">
        <f t="shared" si="5"/>
        <v>31</v>
      </c>
      <c r="M70" s="9"/>
      <c r="N70" s="5"/>
      <c r="AF70" s="20"/>
      <c r="AG70" s="20"/>
      <c r="AH70" s="20"/>
      <c r="AI70" s="20"/>
      <c r="AJ70" s="20"/>
      <c r="AK70" s="20"/>
      <c r="AL70" s="20"/>
      <c r="AM70" s="20"/>
      <c r="AN70" s="20"/>
      <c r="AO70" s="20"/>
    </row>
    <row r="71" spans="1:51" s="2" customFormat="1" ht="15.75" thickBot="1" x14ac:dyDescent="0.3">
      <c r="A71" s="197" t="s">
        <v>184</v>
      </c>
      <c r="B71" s="59">
        <v>1</v>
      </c>
      <c r="C71" s="9"/>
      <c r="D71" s="9">
        <v>1</v>
      </c>
      <c r="E71" s="9"/>
      <c r="F71" s="9">
        <v>1</v>
      </c>
      <c r="G71" s="9"/>
      <c r="H71" s="9">
        <v>0</v>
      </c>
      <c r="I71" s="9"/>
      <c r="J71" s="9">
        <v>1</v>
      </c>
      <c r="K71" s="9"/>
      <c r="L71" s="10">
        <f t="shared" si="5"/>
        <v>4</v>
      </c>
      <c r="M71" s="9"/>
      <c r="N71" s="5"/>
      <c r="AF71" s="20"/>
      <c r="AG71" s="20"/>
      <c r="AH71" s="20"/>
      <c r="AI71" s="20"/>
      <c r="AJ71" s="20"/>
      <c r="AK71" s="20"/>
      <c r="AL71" s="20"/>
      <c r="AM71" s="20"/>
      <c r="AN71" s="20"/>
      <c r="AO71" s="20"/>
    </row>
    <row r="72" spans="1:51" s="2" customFormat="1" ht="15.75" thickBot="1" x14ac:dyDescent="0.3">
      <c r="A72" s="197" t="s">
        <v>185</v>
      </c>
      <c r="B72" s="59">
        <v>1</v>
      </c>
      <c r="C72" s="9"/>
      <c r="D72" s="9">
        <v>2</v>
      </c>
      <c r="E72" s="9"/>
      <c r="F72" s="9">
        <v>5</v>
      </c>
      <c r="G72" s="9"/>
      <c r="H72" s="9">
        <v>7</v>
      </c>
      <c r="I72" s="9"/>
      <c r="J72" s="9">
        <v>4</v>
      </c>
      <c r="K72" s="9"/>
      <c r="L72" s="10">
        <f t="shared" ref="L72" si="6">SUM(B72:K72)</f>
        <v>19</v>
      </c>
      <c r="M72" s="9"/>
      <c r="N72" s="5"/>
      <c r="AF72" s="20"/>
      <c r="AG72" s="20"/>
      <c r="AH72" s="20"/>
      <c r="AI72" s="20"/>
      <c r="AJ72" s="20"/>
      <c r="AK72" s="20"/>
      <c r="AL72" s="20"/>
      <c r="AM72" s="20"/>
      <c r="AN72" s="20"/>
      <c r="AO72" s="20"/>
    </row>
    <row r="73" spans="1:51" s="2" customFormat="1" x14ac:dyDescent="0.25">
      <c r="A73" s="233" t="s">
        <v>87</v>
      </c>
      <c r="B73" s="51">
        <f>SUBTOTAL(109,B4:B72)</f>
        <v>3325</v>
      </c>
      <c r="C73" s="51">
        <f>SUBTOTAL(109,C3:C72)</f>
        <v>3203</v>
      </c>
      <c r="D73" s="51">
        <f>SUBTOTAL(109,D4:D72)</f>
        <v>3947</v>
      </c>
      <c r="E73" s="51">
        <f>SUBTOTAL(109,E3:E72)</f>
        <v>3808</v>
      </c>
      <c r="F73" s="51">
        <f>SUBTOTAL(109,F4:F72)</f>
        <v>3352</v>
      </c>
      <c r="G73" s="51">
        <f>SUBTOTAL(109,G3:G72)</f>
        <v>3234</v>
      </c>
      <c r="H73" s="51">
        <f>SUBTOTAL(109,H4:H72)</f>
        <v>3913</v>
      </c>
      <c r="I73" s="51">
        <f>SUBTOTAL(109,I3:I72)</f>
        <v>3753</v>
      </c>
      <c r="J73" s="51">
        <f>SUBTOTAL(109,J4:J72)</f>
        <v>2970</v>
      </c>
      <c r="K73" s="51">
        <f>SUBTOTAL(109,K3:K72)</f>
        <v>2849</v>
      </c>
      <c r="L73" s="52">
        <f>SUM(L4:L72)</f>
        <v>17507</v>
      </c>
      <c r="M73" s="52">
        <f>SUM(C73,E73,G73,I73,K73)</f>
        <v>16847</v>
      </c>
      <c r="N73" s="5"/>
      <c r="AF73" s="20"/>
      <c r="AG73" s="20"/>
      <c r="AH73" s="20"/>
      <c r="AI73" s="20"/>
      <c r="AJ73" s="20"/>
      <c r="AK73" s="20"/>
      <c r="AL73" s="20"/>
      <c r="AM73" s="20"/>
      <c r="AN73" s="20"/>
      <c r="AO73" s="20"/>
    </row>
    <row r="74" spans="1:51" s="2" customFormat="1" x14ac:dyDescent="0.25">
      <c r="B74" s="64"/>
      <c r="C74" s="65"/>
      <c r="D74" s="64"/>
      <c r="E74" s="65"/>
      <c r="F74" s="64"/>
      <c r="G74" s="65"/>
      <c r="H74" s="64"/>
      <c r="I74" s="65"/>
      <c r="J74" s="64"/>
      <c r="K74" s="65"/>
      <c r="L74" s="65">
        <f>L73-M73</f>
        <v>660</v>
      </c>
      <c r="M74" s="65"/>
      <c r="N74" s="5"/>
      <c r="AF74" s="20"/>
      <c r="AG74" s="20"/>
      <c r="AH74" s="20"/>
      <c r="AI74" s="20"/>
      <c r="AJ74" s="20"/>
      <c r="AK74" s="20"/>
      <c r="AL74" s="20"/>
      <c r="AM74" s="20"/>
      <c r="AN74" s="20"/>
      <c r="AO74" s="20"/>
    </row>
    <row r="75" spans="1:51" s="2" customFormat="1" x14ac:dyDescent="0.25">
      <c r="B75" s="64"/>
      <c r="C75" s="65"/>
      <c r="D75" s="64"/>
      <c r="E75" s="65"/>
      <c r="F75" s="64"/>
      <c r="G75" s="65"/>
      <c r="H75" s="64"/>
      <c r="I75" s="65"/>
      <c r="J75" s="64"/>
      <c r="K75" s="65"/>
      <c r="L75" s="65"/>
      <c r="M75" s="65"/>
      <c r="N75" s="5"/>
      <c r="AF75" s="20"/>
      <c r="AG75" s="20"/>
      <c r="AH75" s="20"/>
      <c r="AI75" s="20"/>
      <c r="AJ75" s="20"/>
      <c r="AK75" s="20"/>
      <c r="AL75" s="20"/>
      <c r="AM75" s="20"/>
      <c r="AN75" s="20"/>
      <c r="AO75" s="20"/>
    </row>
    <row r="76" spans="1:51" s="2" customFormat="1" x14ac:dyDescent="0.25">
      <c r="A76" s="6"/>
      <c r="B76" s="66"/>
      <c r="C76" s="67"/>
      <c r="D76" s="66"/>
      <c r="E76" s="67"/>
      <c r="F76" s="66"/>
      <c r="G76" s="67"/>
      <c r="H76" s="66"/>
      <c r="I76" s="67"/>
      <c r="J76" s="66"/>
      <c r="K76" s="67"/>
      <c r="L76" s="67"/>
      <c r="M76" s="67"/>
      <c r="N76" s="5" t="e">
        <f>N55+N3</f>
        <v>#REF!</v>
      </c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1:51" s="2" customFormat="1" x14ac:dyDescent="0.25">
      <c r="A77" s="6"/>
      <c r="B77" s="66"/>
      <c r="C77" s="67"/>
      <c r="D77" s="66"/>
      <c r="E77" s="67"/>
      <c r="F77" s="66"/>
      <c r="G77" s="67"/>
      <c r="H77" s="66"/>
      <c r="I77" s="67"/>
      <c r="J77" s="66"/>
      <c r="K77" s="67"/>
      <c r="L77" s="67"/>
      <c r="M77" s="67"/>
      <c r="N77" s="6"/>
      <c r="O77" s="6"/>
      <c r="AF77" s="20"/>
      <c r="AG77" s="20"/>
      <c r="AH77" s="20"/>
      <c r="AI77" s="20"/>
      <c r="AJ77" s="20"/>
      <c r="AK77" s="20"/>
      <c r="AL77" s="20"/>
      <c r="AM77" s="20"/>
      <c r="AN77" s="20"/>
      <c r="AO77" s="20"/>
    </row>
    <row r="78" spans="1:51" s="2" customFormat="1" x14ac:dyDescent="0.25">
      <c r="A78" s="6"/>
      <c r="B78" s="66"/>
      <c r="C78" s="67"/>
      <c r="D78" s="66"/>
      <c r="E78" s="67"/>
      <c r="F78" s="66"/>
      <c r="G78" s="67"/>
      <c r="H78" s="66"/>
      <c r="I78" s="67"/>
      <c r="J78" s="66"/>
      <c r="K78" s="67"/>
      <c r="L78" s="67"/>
      <c r="M78" s="67"/>
      <c r="N78" s="6"/>
      <c r="O78" s="6">
        <f>12947-12782</f>
        <v>165</v>
      </c>
      <c r="AF78" s="24"/>
      <c r="AG78" s="24"/>
      <c r="AH78" s="24"/>
      <c r="AI78" s="24"/>
      <c r="AJ78" s="24"/>
      <c r="AK78" s="24"/>
      <c r="AL78" s="24"/>
      <c r="AM78" s="24"/>
      <c r="AN78" s="24"/>
      <c r="AO78" s="24"/>
    </row>
    <row r="79" spans="1:51" x14ac:dyDescent="0.25">
      <c r="A79" s="6"/>
      <c r="B79" s="66"/>
      <c r="C79" s="67"/>
      <c r="D79" s="66"/>
      <c r="E79" s="67"/>
      <c r="F79" s="66"/>
      <c r="G79" s="67"/>
      <c r="H79" s="66"/>
      <c r="I79" s="67"/>
      <c r="J79" s="66"/>
      <c r="K79" s="67"/>
      <c r="L79" s="67"/>
      <c r="M79" s="67">
        <f>16043-16104</f>
        <v>-61</v>
      </c>
      <c r="N79" s="6"/>
      <c r="O79" s="6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W79" s="2"/>
      <c r="AX79" s="2"/>
      <c r="AY79" s="2"/>
    </row>
    <row r="80" spans="1:51" x14ac:dyDescent="0.25">
      <c r="A80" s="6"/>
      <c r="B80" s="66"/>
      <c r="C80" s="67">
        <f>245-245</f>
        <v>0</v>
      </c>
      <c r="D80" s="66"/>
      <c r="E80" s="67">
        <f>3610-3610</f>
        <v>0</v>
      </c>
      <c r="F80" s="66"/>
      <c r="G80" s="67">
        <f>2853-2853</f>
        <v>0</v>
      </c>
      <c r="H80" s="66"/>
      <c r="I80" s="67">
        <f>3212-3209</f>
        <v>3</v>
      </c>
      <c r="J80" s="66"/>
      <c r="K80" s="67">
        <f>3212-3209</f>
        <v>3</v>
      </c>
      <c r="L80" s="67">
        <f>SUM(C80:K80)</f>
        <v>6</v>
      </c>
      <c r="M80" s="67"/>
      <c r="N80" s="6"/>
      <c r="O80" s="6"/>
    </row>
    <row r="81" spans="1:37" x14ac:dyDescent="0.25">
      <c r="A81" s="6"/>
      <c r="B81" s="66"/>
      <c r="C81" s="67"/>
      <c r="D81" s="66"/>
      <c r="E81" s="67"/>
      <c r="F81" s="66"/>
      <c r="G81" s="67"/>
      <c r="H81" s="66"/>
      <c r="I81" s="67"/>
      <c r="J81" s="66"/>
      <c r="K81" s="67"/>
      <c r="L81" s="67"/>
      <c r="M81" s="67"/>
      <c r="N81" s="6"/>
      <c r="O81" s="6"/>
    </row>
    <row r="82" spans="1:37" x14ac:dyDescent="0.25">
      <c r="A82" s="6"/>
      <c r="B82" s="66"/>
      <c r="C82" s="67"/>
      <c r="D82" s="66"/>
      <c r="E82" s="67"/>
      <c r="F82" s="66"/>
      <c r="G82" s="67"/>
      <c r="H82" s="66"/>
      <c r="I82" s="67"/>
      <c r="J82" s="66"/>
      <c r="K82" s="67"/>
      <c r="L82" s="67"/>
      <c r="M82" s="67"/>
      <c r="N82" s="6"/>
      <c r="O82" s="6"/>
    </row>
    <row r="83" spans="1:37" x14ac:dyDescent="0.25">
      <c r="A83" s="6"/>
      <c r="B83" s="66"/>
      <c r="C83" s="67"/>
      <c r="D83" s="66"/>
      <c r="E83" s="67"/>
      <c r="F83" s="66"/>
      <c r="G83" s="67"/>
      <c r="H83" s="66"/>
      <c r="I83" s="67"/>
      <c r="J83" s="66"/>
      <c r="K83" s="67"/>
      <c r="L83" s="67"/>
      <c r="M83" s="67"/>
      <c r="N83" s="6"/>
      <c r="O83" s="6"/>
    </row>
    <row r="84" spans="1:37" x14ac:dyDescent="0.25">
      <c r="A84" s="6"/>
      <c r="B84" s="66"/>
      <c r="C84" s="67"/>
      <c r="D84" s="66"/>
      <c r="E84" s="67"/>
      <c r="F84" s="66"/>
      <c r="G84" s="67"/>
      <c r="H84" s="66"/>
      <c r="I84" s="67"/>
      <c r="J84" s="66"/>
      <c r="K84" s="67"/>
      <c r="L84" s="67"/>
      <c r="M84" s="67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A85" s="6"/>
      <c r="B85" s="66"/>
      <c r="C85" s="67"/>
      <c r="D85" s="66"/>
      <c r="E85" s="67"/>
      <c r="F85" s="66"/>
      <c r="G85" s="67"/>
      <c r="H85" s="66"/>
      <c r="I85" s="67"/>
      <c r="J85" s="66"/>
      <c r="K85" s="67"/>
      <c r="L85" s="67"/>
      <c r="M85" s="67">
        <f>13551-13528</f>
        <v>23</v>
      </c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C86"/>
      <c r="D86"/>
      <c r="E86"/>
      <c r="F86"/>
      <c r="G86"/>
      <c r="H86" s="2"/>
      <c r="I86" s="2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37" x14ac:dyDescent="0.25">
      <c r="C87"/>
      <c r="D87"/>
      <c r="E87"/>
      <c r="F87"/>
      <c r="G87"/>
      <c r="H87" s="2"/>
      <c r="I87" s="2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37" x14ac:dyDescent="0.25">
      <c r="C88"/>
      <c r="D88"/>
      <c r="E88"/>
      <c r="F88"/>
      <c r="G88"/>
      <c r="H88" s="2"/>
      <c r="I88" s="2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37" x14ac:dyDescent="0.25">
      <c r="A89" s="28"/>
      <c r="B89" s="68"/>
      <c r="C89"/>
      <c r="D89"/>
      <c r="E89"/>
      <c r="F89"/>
      <c r="G89"/>
      <c r="H89" s="2"/>
      <c r="I89" s="2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25">
      <c r="A90" s="26"/>
      <c r="B90" s="30"/>
      <c r="C90"/>
      <c r="D90"/>
      <c r="E90"/>
      <c r="F90"/>
      <c r="G90"/>
      <c r="H90" s="2"/>
      <c r="I90" s="2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25">
      <c r="A91" s="26"/>
      <c r="B91" s="30"/>
      <c r="C91"/>
      <c r="D91"/>
      <c r="E91"/>
      <c r="F91"/>
      <c r="G91"/>
      <c r="H91" s="2"/>
      <c r="I91" s="2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37" x14ac:dyDescent="0.25">
      <c r="A92" s="28"/>
      <c r="B92" s="68"/>
      <c r="C92"/>
      <c r="D92"/>
      <c r="E92"/>
      <c r="F92"/>
      <c r="G92"/>
      <c r="H92" s="2"/>
      <c r="I92" s="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37" x14ac:dyDescent="0.25">
      <c r="C93"/>
      <c r="D93"/>
      <c r="E93"/>
      <c r="F93"/>
      <c r="G93"/>
      <c r="H93" s="2"/>
      <c r="I93" s="2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F93" s="29"/>
      <c r="AG93" s="29"/>
      <c r="AH93" s="29"/>
    </row>
    <row r="94" spans="1:37" x14ac:dyDescent="0.25">
      <c r="C94"/>
      <c r="D94"/>
      <c r="E94"/>
      <c r="F94"/>
      <c r="G94"/>
      <c r="H94" s="2"/>
      <c r="I94" s="2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F94" s="26"/>
      <c r="AG94" s="26"/>
      <c r="AH94" s="25"/>
      <c r="AK94" s="26"/>
    </row>
    <row r="95" spans="1:37" x14ac:dyDescent="0.25">
      <c r="C95"/>
      <c r="D95"/>
      <c r="E95"/>
      <c r="F95"/>
      <c r="G95"/>
      <c r="H95" s="2"/>
      <c r="I95" s="2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F95" s="26"/>
      <c r="AG95" s="26"/>
      <c r="AH95" s="25"/>
      <c r="AK95" s="26"/>
    </row>
    <row r="96" spans="1:37" x14ac:dyDescent="0.25">
      <c r="C96"/>
      <c r="D96"/>
      <c r="E96"/>
      <c r="F96"/>
      <c r="G96"/>
      <c r="H96" s="2"/>
      <c r="I96" s="2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3:34" x14ac:dyDescent="0.25">
      <c r="C97"/>
      <c r="D97"/>
      <c r="E97"/>
      <c r="F97"/>
      <c r="G97"/>
      <c r="H97" s="2"/>
      <c r="I97" s="2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3:34" x14ac:dyDescent="0.25">
      <c r="C98"/>
      <c r="D98"/>
      <c r="E98"/>
      <c r="F98"/>
      <c r="G98"/>
      <c r="H98" s="2"/>
      <c r="I98" s="2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F98" s="29"/>
      <c r="AG98" s="29"/>
      <c r="AH98" s="29"/>
    </row>
    <row r="99" spans="3:34" x14ac:dyDescent="0.25">
      <c r="C99"/>
      <c r="D99"/>
      <c r="E99"/>
      <c r="F99"/>
      <c r="G99"/>
      <c r="H99" s="2"/>
      <c r="I99" s="2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F99" s="26">
        <f>AH79</f>
        <v>0</v>
      </c>
      <c r="AG99" s="26">
        <f>AJ79</f>
        <v>0</v>
      </c>
      <c r="AH99" s="27" t="e">
        <f>(AG99-AF99)/AG99</f>
        <v>#DIV/0!</v>
      </c>
    </row>
    <row r="100" spans="3:34" x14ac:dyDescent="0.25">
      <c r="C100"/>
      <c r="D100"/>
      <c r="E100"/>
      <c r="F100"/>
      <c r="G100"/>
      <c r="H100" s="2"/>
      <c r="I100" s="2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3:34" x14ac:dyDescent="0.25">
      <c r="C101"/>
      <c r="D101"/>
      <c r="E101"/>
      <c r="F101"/>
      <c r="G101"/>
      <c r="H101" s="2"/>
      <c r="I101" s="2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3:34" x14ac:dyDescent="0.25">
      <c r="C102"/>
      <c r="D102"/>
      <c r="E102"/>
      <c r="F102"/>
      <c r="G102"/>
      <c r="H102" s="2"/>
      <c r="I102" s="2"/>
      <c r="J102"/>
      <c r="K102"/>
      <c r="L102"/>
      <c r="M102"/>
    </row>
    <row r="103" spans="3:34" x14ac:dyDescent="0.25">
      <c r="C103"/>
      <c r="D103"/>
      <c r="E103"/>
      <c r="F103"/>
      <c r="G103"/>
      <c r="H103" s="2"/>
      <c r="I103" s="2"/>
      <c r="J103"/>
      <c r="K103"/>
      <c r="L103"/>
      <c r="M103"/>
    </row>
  </sheetData>
  <sheetProtection algorithmName="SHA-512" hashValue="fDUeO04QCctgDZU/kkw2bkcvRIAgPQDzDi4YkeJdFFkyhogsqjLJfniRqZtB2fASxXx3UcZc+4eENTMxZMYn/A==" saltValue="QLck8G5SB9NC6kMBM2qrLg==" spinCount="100000" sheet="1" objects="1" scenarios="1"/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3"/>
  <sheetViews>
    <sheetView showGridLines="0" workbookViewId="0">
      <pane xSplit="1" topLeftCell="B1" activePane="topRight" state="frozen"/>
      <selection pane="topRight" activeCell="B1" sqref="B1:B1048576"/>
    </sheetView>
  </sheetViews>
  <sheetFormatPr defaultColWidth="9.140625" defaultRowHeight="15" x14ac:dyDescent="0.25"/>
  <cols>
    <col min="1" max="1" width="39.28515625" style="2" bestFit="1" customWidth="1"/>
    <col min="2" max="2" width="7.28515625" style="2" bestFit="1" customWidth="1"/>
    <col min="3" max="6" width="8.85546875" style="2" bestFit="1" customWidth="1"/>
    <col min="7" max="7" width="7.28515625" style="2" bestFit="1" customWidth="1"/>
    <col min="8" max="9" width="8.85546875" style="2" bestFit="1" customWidth="1"/>
    <col min="10" max="10" width="11.42578125" style="2" bestFit="1" customWidth="1"/>
    <col min="11" max="11" width="8.140625" style="2" bestFit="1" customWidth="1"/>
    <col min="12" max="12" width="11" style="2" bestFit="1" customWidth="1"/>
    <col min="13" max="13" width="10.140625" style="2" bestFit="1" customWidth="1"/>
    <col min="14" max="14" width="9.85546875" style="2" bestFit="1" customWidth="1"/>
    <col min="15" max="15" width="6.5703125" style="2" bestFit="1" customWidth="1"/>
    <col min="16" max="16" width="7.28515625" style="2" bestFit="1" customWidth="1"/>
    <col min="17" max="17" width="6.5703125" style="2" bestFit="1" customWidth="1"/>
    <col min="18" max="18" width="7.28515625" style="2" bestFit="1" customWidth="1"/>
    <col min="19" max="19" width="6.5703125" style="2" bestFit="1" customWidth="1"/>
    <col min="20" max="20" width="7.28515625" style="2" bestFit="1" customWidth="1"/>
    <col min="21" max="21" width="6.5703125" style="2" bestFit="1" customWidth="1"/>
    <col min="22" max="22" width="7.28515625" style="2" bestFit="1" customWidth="1"/>
    <col min="23" max="23" width="6.5703125" style="2" bestFit="1" customWidth="1"/>
    <col min="24" max="24" width="7.28515625" style="2" bestFit="1" customWidth="1"/>
    <col min="25" max="25" width="6.5703125" style="2" bestFit="1" customWidth="1"/>
    <col min="26" max="26" width="8.28515625" style="2" bestFit="1" customWidth="1"/>
    <col min="27" max="16384" width="9.140625" style="2"/>
  </cols>
  <sheetData>
    <row r="2" spans="1:14" ht="15.75" thickBot="1" x14ac:dyDescent="0.3"/>
    <row r="3" spans="1:14" ht="18" customHeight="1" thickBot="1" x14ac:dyDescent="0.3">
      <c r="A3" s="174">
        <v>2015</v>
      </c>
      <c r="B3" s="175" t="s">
        <v>114</v>
      </c>
      <c r="C3" s="175" t="s">
        <v>115</v>
      </c>
      <c r="D3" s="176" t="s">
        <v>116</v>
      </c>
      <c r="E3" s="176" t="s">
        <v>117</v>
      </c>
      <c r="F3" s="177" t="s">
        <v>118</v>
      </c>
      <c r="G3" s="176" t="s">
        <v>119</v>
      </c>
      <c r="H3" s="176" t="s">
        <v>120</v>
      </c>
      <c r="I3" s="176" t="s">
        <v>121</v>
      </c>
      <c r="J3" s="176" t="s">
        <v>122</v>
      </c>
      <c r="K3" s="176" t="s">
        <v>123</v>
      </c>
      <c r="L3" s="175" t="s">
        <v>124</v>
      </c>
      <c r="M3" s="176" t="s">
        <v>125</v>
      </c>
      <c r="N3" s="178" t="s">
        <v>131</v>
      </c>
    </row>
    <row r="4" spans="1:14" ht="18" customHeight="1" thickBot="1" x14ac:dyDescent="0.3">
      <c r="A4" s="179" t="s">
        <v>73</v>
      </c>
      <c r="B4" s="180">
        <v>13086</v>
      </c>
      <c r="C4" s="180">
        <v>12733</v>
      </c>
      <c r="D4" s="180">
        <v>16104</v>
      </c>
      <c r="E4" s="180">
        <v>14096</v>
      </c>
      <c r="F4" s="180">
        <v>14255</v>
      </c>
      <c r="G4" s="180">
        <v>15698</v>
      </c>
      <c r="H4" s="180">
        <v>15871</v>
      </c>
      <c r="I4" s="180">
        <v>16480</v>
      </c>
      <c r="J4" s="180">
        <v>17323</v>
      </c>
      <c r="K4" s="180">
        <v>17831</v>
      </c>
      <c r="L4" s="180">
        <v>15521</v>
      </c>
      <c r="M4" s="180">
        <v>13831</v>
      </c>
      <c r="N4" s="181">
        <f>SUM(B4:M4)</f>
        <v>182829</v>
      </c>
    </row>
    <row r="5" spans="1:14" ht="18" customHeight="1" thickBot="1" x14ac:dyDescent="0.3">
      <c r="A5" s="182" t="s">
        <v>74</v>
      </c>
      <c r="B5" s="183">
        <v>13631</v>
      </c>
      <c r="C5" s="183">
        <v>13315</v>
      </c>
      <c r="D5" s="183">
        <v>16817</v>
      </c>
      <c r="E5" s="183">
        <v>14797</v>
      </c>
      <c r="F5" s="183">
        <v>14944</v>
      </c>
      <c r="G5" s="183">
        <v>17023</v>
      </c>
      <c r="H5" s="183">
        <v>17502</v>
      </c>
      <c r="I5" s="183">
        <v>16481</v>
      </c>
      <c r="J5" s="183">
        <v>17323</v>
      </c>
      <c r="K5" s="183">
        <v>17831</v>
      </c>
      <c r="L5" s="183">
        <v>15521</v>
      </c>
      <c r="M5" s="183">
        <v>13831</v>
      </c>
      <c r="N5" s="184">
        <f>SUM(B5:M5)</f>
        <v>189016</v>
      </c>
    </row>
    <row r="6" spans="1:14" ht="18" customHeight="1" thickBot="1" x14ac:dyDescent="0.3">
      <c r="A6" s="185" t="s">
        <v>132</v>
      </c>
      <c r="B6" s="186"/>
      <c r="C6" s="187">
        <f>IFERROR(((C4-B4)/B4), "-")</f>
        <v>-2.6975393550359161E-2</v>
      </c>
      <c r="D6" s="201">
        <f t="shared" ref="D6:M6" si="0">IFERROR(((D4-C4)/C4), "-")</f>
        <v>0.26474515039660723</v>
      </c>
      <c r="E6" s="201">
        <f t="shared" si="0"/>
        <v>-0.12468951813214109</v>
      </c>
      <c r="F6" s="201">
        <f t="shared" si="0"/>
        <v>1.1279795686719636E-2</v>
      </c>
      <c r="G6" s="201">
        <f t="shared" si="0"/>
        <v>0.10122763942476325</v>
      </c>
      <c r="H6" s="201">
        <f t="shared" si="0"/>
        <v>1.1020512167155052E-2</v>
      </c>
      <c r="I6" s="201">
        <f t="shared" si="0"/>
        <v>3.8371873227899943E-2</v>
      </c>
      <c r="J6" s="201">
        <f t="shared" si="0"/>
        <v>5.1152912621359223E-2</v>
      </c>
      <c r="K6" s="201">
        <f t="shared" si="0"/>
        <v>2.9325174623333141E-2</v>
      </c>
      <c r="L6" s="201">
        <f t="shared" si="0"/>
        <v>-0.12954966070326959</v>
      </c>
      <c r="M6" s="201">
        <f t="shared" si="0"/>
        <v>-0.10888473680819535</v>
      </c>
      <c r="N6" s="188"/>
    </row>
    <row r="7" spans="1:14" ht="18" customHeight="1" thickBot="1" x14ac:dyDescent="0.3">
      <c r="A7" s="189" t="s">
        <v>129</v>
      </c>
      <c r="B7" s="186"/>
      <c r="C7" s="201">
        <f>IFERROR(((C5-B5)/B5), "-")</f>
        <v>-2.3182451764360647E-2</v>
      </c>
      <c r="D7" s="201">
        <f t="shared" ref="D7:M7" si="1">IFERROR(((D5-C5)/C5), "-")</f>
        <v>0.2630116410063838</v>
      </c>
      <c r="E7" s="201">
        <f t="shared" si="1"/>
        <v>-0.12011654873045133</v>
      </c>
      <c r="F7" s="201">
        <f t="shared" si="1"/>
        <v>9.9344461715212551E-3</v>
      </c>
      <c r="G7" s="201">
        <f t="shared" si="1"/>
        <v>0.1391193790149893</v>
      </c>
      <c r="H7" s="201">
        <f t="shared" si="1"/>
        <v>2.8138400986900076E-2</v>
      </c>
      <c r="I7" s="201">
        <f t="shared" si="1"/>
        <v>-5.8336190149697174E-2</v>
      </c>
      <c r="J7" s="201">
        <f t="shared" si="1"/>
        <v>5.1089132940962317E-2</v>
      </c>
      <c r="K7" s="201">
        <f t="shared" si="1"/>
        <v>2.9325174623333141E-2</v>
      </c>
      <c r="L7" s="201">
        <f t="shared" si="1"/>
        <v>-0.12954966070326959</v>
      </c>
      <c r="M7" s="201">
        <f t="shared" si="1"/>
        <v>-0.10888473680819535</v>
      </c>
      <c r="N7" s="188"/>
    </row>
    <row r="8" spans="1:14" ht="18" customHeight="1" thickBot="1" x14ac:dyDescent="0.3"/>
    <row r="9" spans="1:14" ht="18" customHeight="1" thickBot="1" x14ac:dyDescent="0.3">
      <c r="A9" s="174">
        <v>2016</v>
      </c>
      <c r="B9" s="175" t="s">
        <v>114</v>
      </c>
      <c r="C9" s="175" t="s">
        <v>115</v>
      </c>
      <c r="D9" s="176" t="s">
        <v>116</v>
      </c>
      <c r="E9" s="176" t="s">
        <v>117</v>
      </c>
      <c r="F9" s="177" t="s">
        <v>118</v>
      </c>
      <c r="G9" s="176" t="s">
        <v>119</v>
      </c>
      <c r="H9" s="176" t="s">
        <v>120</v>
      </c>
      <c r="I9" s="176" t="s">
        <v>121</v>
      </c>
      <c r="J9" s="176" t="s">
        <v>122</v>
      </c>
      <c r="K9" s="176" t="s">
        <v>123</v>
      </c>
      <c r="L9" s="175" t="s">
        <v>124</v>
      </c>
      <c r="M9" s="176" t="s">
        <v>125</v>
      </c>
      <c r="N9" s="178" t="s">
        <v>126</v>
      </c>
    </row>
    <row r="10" spans="1:14" ht="18" customHeight="1" thickBot="1" x14ac:dyDescent="0.3">
      <c r="A10" s="179" t="s">
        <v>73</v>
      </c>
      <c r="B10" s="180">
        <f>'Acumulado 2016'!B71</f>
        <v>16629</v>
      </c>
      <c r="C10" s="180">
        <f>'Acumulado 2016'!C71</f>
        <v>20363</v>
      </c>
      <c r="D10" s="180">
        <f>'Acumulado 2016'!D71</f>
        <v>18620</v>
      </c>
      <c r="E10" s="180">
        <f>'Acumulado 2016'!E71</f>
        <v>17888</v>
      </c>
      <c r="F10" s="180">
        <f>'Acumulado 2016'!F71</f>
        <v>16499</v>
      </c>
      <c r="G10" s="180">
        <f>'Acumulado 2016'!G71</f>
        <v>16205</v>
      </c>
      <c r="H10" s="180">
        <f>'Acumulado 2016'!H71</f>
        <v>14918</v>
      </c>
      <c r="I10" s="180">
        <f>'Acumulado 2016'!I71</f>
        <v>15157</v>
      </c>
      <c r="J10" s="180">
        <f>'Acumulado 2016'!J71</f>
        <v>14457</v>
      </c>
      <c r="K10" s="180">
        <f>'Acumulado 2016'!K71</f>
        <v>14746</v>
      </c>
      <c r="L10" s="180">
        <f>'Acumulado 2016'!L71</f>
        <v>15235</v>
      </c>
      <c r="M10" s="180">
        <f>'Acumulado 2016'!M71</f>
        <v>13984</v>
      </c>
      <c r="N10" s="181">
        <f>SUM(B10:M10)</f>
        <v>194701</v>
      </c>
    </row>
    <row r="11" spans="1:14" ht="18" customHeight="1" thickBot="1" x14ac:dyDescent="0.3">
      <c r="A11" s="182" t="s">
        <v>74</v>
      </c>
      <c r="B11" s="183">
        <f>'Acumulado 2016'!B72</f>
        <v>16629</v>
      </c>
      <c r="C11" s="183">
        <f>'Acumulado 2016'!C72</f>
        <v>20364</v>
      </c>
      <c r="D11" s="183">
        <f>'Acumulado 2016'!D72</f>
        <v>18626</v>
      </c>
      <c r="E11" s="183">
        <f>'Acumulado 2016'!E72</f>
        <v>17888</v>
      </c>
      <c r="F11" s="183">
        <f>'Acumulado 2016'!F72</f>
        <v>16499</v>
      </c>
      <c r="G11" s="183">
        <f>'Acumulado 2016'!G72</f>
        <v>16205</v>
      </c>
      <c r="H11" s="183">
        <f>'Acumulado 2016'!H72</f>
        <v>14918</v>
      </c>
      <c r="I11" s="183">
        <f>'Acumulado 2016'!I72</f>
        <v>15157</v>
      </c>
      <c r="J11" s="183">
        <f>'Acumulado 2016'!J72</f>
        <v>14457</v>
      </c>
      <c r="K11" s="183">
        <f>'Acumulado 2016'!K72</f>
        <v>14765</v>
      </c>
      <c r="L11" s="183">
        <f>'Acumulado 2016'!L72</f>
        <v>15694</v>
      </c>
      <c r="M11" s="183">
        <f>'Acumulado 2016'!M72</f>
        <v>14362</v>
      </c>
      <c r="N11" s="184">
        <f>SUM(B11:M11)</f>
        <v>195564</v>
      </c>
    </row>
    <row r="12" spans="1:14" ht="18" customHeight="1" thickBot="1" x14ac:dyDescent="0.3">
      <c r="A12" s="185" t="s">
        <v>132</v>
      </c>
      <c r="B12" s="186"/>
      <c r="C12" s="187">
        <f>IFERROR((C10-B10)/B10, "-")</f>
        <v>0.22454747729869506</v>
      </c>
      <c r="D12" s="201">
        <f t="shared" ref="D12:J12" si="2">IFERROR((D10-C10)/C10, "-")</f>
        <v>-8.5596424888277761E-2</v>
      </c>
      <c r="E12" s="201">
        <f t="shared" si="2"/>
        <v>-3.9312567132116005E-2</v>
      </c>
      <c r="F12" s="201">
        <f t="shared" si="2"/>
        <v>-7.764982110912344E-2</v>
      </c>
      <c r="G12" s="201">
        <f t="shared" si="2"/>
        <v>-1.7819261773440814E-2</v>
      </c>
      <c r="H12" s="201">
        <f t="shared" si="2"/>
        <v>-7.9419932119716138E-2</v>
      </c>
      <c r="I12" s="201">
        <f t="shared" si="2"/>
        <v>1.6020914331679851E-2</v>
      </c>
      <c r="J12" s="201">
        <f t="shared" si="2"/>
        <v>-4.6183281652041962E-2</v>
      </c>
      <c r="K12" s="202">
        <f t="shared" ref="K12:M13" si="3">IFERROR((K10-J10)/J10, "-")</f>
        <v>1.9990316109842983E-2</v>
      </c>
      <c r="L12" s="203">
        <f t="shared" si="3"/>
        <v>3.3161535331615352E-2</v>
      </c>
      <c r="M12" s="203">
        <f t="shared" si="3"/>
        <v>-8.2113554315720386E-2</v>
      </c>
      <c r="N12" s="184"/>
    </row>
    <row r="13" spans="1:14" ht="18" customHeight="1" thickBot="1" x14ac:dyDescent="0.3">
      <c r="A13" s="189" t="s">
        <v>129</v>
      </c>
      <c r="B13" s="186"/>
      <c r="C13" s="201">
        <f>IFERROR((C11-B11)/B11, "-")</f>
        <v>0.22460761320584521</v>
      </c>
      <c r="D13" s="201">
        <f t="shared" ref="D13:J13" si="4">IFERROR((D11-C11)/C11, "-")</f>
        <v>-8.5346690237674327E-2</v>
      </c>
      <c r="E13" s="201">
        <f t="shared" si="4"/>
        <v>-3.9622033716310533E-2</v>
      </c>
      <c r="F13" s="201">
        <f t="shared" si="4"/>
        <v>-7.764982110912344E-2</v>
      </c>
      <c r="G13" s="201">
        <f t="shared" si="4"/>
        <v>-1.7819261773440814E-2</v>
      </c>
      <c r="H13" s="201">
        <f t="shared" si="4"/>
        <v>-7.9419932119716138E-2</v>
      </c>
      <c r="I13" s="201">
        <f t="shared" si="4"/>
        <v>1.6020914331679851E-2</v>
      </c>
      <c r="J13" s="201">
        <f t="shared" si="4"/>
        <v>-4.6183281652041962E-2</v>
      </c>
      <c r="K13" s="202">
        <f t="shared" si="3"/>
        <v>2.1304558345438197E-2</v>
      </c>
      <c r="L13" s="203">
        <f t="shared" si="3"/>
        <v>6.2919065357263798E-2</v>
      </c>
      <c r="M13" s="203">
        <f t="shared" si="3"/>
        <v>-8.4873199949025105E-2</v>
      </c>
      <c r="N13" s="190"/>
    </row>
    <row r="14" spans="1:14" customFormat="1" ht="18" customHeight="1" thickBot="1" x14ac:dyDescent="0.3"/>
    <row r="15" spans="1:14" customFormat="1" ht="18" customHeight="1" thickBot="1" x14ac:dyDescent="0.3">
      <c r="A15" s="174">
        <v>2017</v>
      </c>
      <c r="B15" s="227" t="s">
        <v>114</v>
      </c>
      <c r="C15" s="227" t="s">
        <v>115</v>
      </c>
      <c r="D15" s="176" t="s">
        <v>116</v>
      </c>
      <c r="E15" s="176" t="s">
        <v>117</v>
      </c>
      <c r="F15" s="177" t="s">
        <v>118</v>
      </c>
      <c r="G15" s="176" t="s">
        <v>119</v>
      </c>
      <c r="H15" s="176" t="s">
        <v>120</v>
      </c>
      <c r="I15" s="176" t="s">
        <v>121</v>
      </c>
      <c r="J15" s="176" t="s">
        <v>122</v>
      </c>
      <c r="K15" s="176" t="s">
        <v>123</v>
      </c>
      <c r="L15" s="227" t="s">
        <v>124</v>
      </c>
      <c r="M15" s="176" t="s">
        <v>125</v>
      </c>
      <c r="N15" s="178" t="s">
        <v>165</v>
      </c>
    </row>
    <row r="16" spans="1:14" customFormat="1" ht="18" customHeight="1" thickBot="1" x14ac:dyDescent="0.3">
      <c r="A16" s="179" t="s">
        <v>73</v>
      </c>
      <c r="B16" s="180">
        <f>'Acumulado 2017'!B78</f>
        <v>15443</v>
      </c>
      <c r="C16" s="180">
        <f>'Acumulado 2017'!C78</f>
        <v>15527</v>
      </c>
      <c r="D16" s="180">
        <f>'Acumulado 2017'!D78</f>
        <v>18367</v>
      </c>
      <c r="E16" s="180">
        <f>'Acumulado 2017'!E78</f>
        <v>13671</v>
      </c>
      <c r="F16" s="180">
        <f>'Acumulado 2017'!F78</f>
        <v>16735</v>
      </c>
      <c r="G16" s="180">
        <f>'Acumulado 2017'!G78</f>
        <v>16863</v>
      </c>
      <c r="H16" s="180">
        <f>'Acumulado 2017'!H78</f>
        <v>17438</v>
      </c>
      <c r="I16" s="180">
        <f>'Acumulado 2017'!I78</f>
        <v>16847</v>
      </c>
      <c r="J16" s="180">
        <f>'Acumulado 2017'!J78</f>
        <v>0</v>
      </c>
      <c r="K16" s="180">
        <f>'Acumulado 2017'!K78</f>
        <v>0</v>
      </c>
      <c r="L16" s="180">
        <f>'Acumulado 2017'!L78</f>
        <v>0</v>
      </c>
      <c r="M16" s="180">
        <f>'Acumulado 2017'!M78</f>
        <v>0</v>
      </c>
      <c r="N16" s="181">
        <f>SUM(B16:M16)</f>
        <v>130891</v>
      </c>
    </row>
    <row r="17" spans="1:26" customFormat="1" ht="18" customHeight="1" thickBot="1" x14ac:dyDescent="0.3">
      <c r="A17" s="182" t="s">
        <v>74</v>
      </c>
      <c r="B17" s="183">
        <f>'Acumulado 2017'!B79</f>
        <v>16038</v>
      </c>
      <c r="C17" s="183">
        <f>'Acumulado 2017'!C79</f>
        <v>16095</v>
      </c>
      <c r="D17" s="183">
        <f>'Acumulado 2017'!D79</f>
        <v>19011</v>
      </c>
      <c r="E17" s="183">
        <f>'Acumulado 2017'!E79</f>
        <v>14218</v>
      </c>
      <c r="F17" s="183">
        <f>'Acumulado 2017'!F79</f>
        <v>17384</v>
      </c>
      <c r="G17" s="183">
        <f>'Acumulado 2017'!G79</f>
        <v>17549</v>
      </c>
      <c r="H17" s="183">
        <f>'Acumulado 2017'!H79</f>
        <v>18085</v>
      </c>
      <c r="I17" s="183">
        <f>'Acumulado 2017'!I79</f>
        <v>17507</v>
      </c>
      <c r="J17" s="183">
        <f>'Acumulado 2017'!J79</f>
        <v>0</v>
      </c>
      <c r="K17" s="183">
        <f>'Acumulado 2017'!K79</f>
        <v>0</v>
      </c>
      <c r="L17" s="183">
        <f>'Acumulado 2017'!L79</f>
        <v>0</v>
      </c>
      <c r="M17" s="183">
        <f>'Acumulado 2017'!M79</f>
        <v>0</v>
      </c>
      <c r="N17" s="184">
        <f>SUM(B17:M17)</f>
        <v>135887</v>
      </c>
    </row>
    <row r="18" spans="1:26" customFormat="1" ht="18" customHeight="1" thickBot="1" x14ac:dyDescent="0.3">
      <c r="A18" s="185" t="s">
        <v>132</v>
      </c>
      <c r="B18" s="186"/>
      <c r="C18" s="226">
        <f>IFERROR((C16-B16)/B16, "-")</f>
        <v>5.4393576377646828E-3</v>
      </c>
      <c r="D18" s="229">
        <f>IFERROR((D16-C16)/C16, "-")</f>
        <v>0.18290719392026791</v>
      </c>
      <c r="E18" s="226">
        <f t="shared" ref="E18:E19" si="5">IFERROR((E16-D16)/D16, "-")</f>
        <v>-0.25567594054554366</v>
      </c>
      <c r="F18" s="226">
        <f t="shared" ref="F18:F19" si="6">IFERROR((F16-E16)/E16, "-")</f>
        <v>0.22412405822544071</v>
      </c>
      <c r="G18" s="226">
        <f t="shared" ref="G18:G19" si="7">IFERROR((G16-F16)/F16, "-")</f>
        <v>7.6486405736480431E-3</v>
      </c>
      <c r="H18" s="226">
        <f t="shared" ref="H18:H19" si="8">IFERROR((H16-G16)/G16, "-")</f>
        <v>3.4098321769554643E-2</v>
      </c>
      <c r="I18" s="226">
        <f t="shared" ref="I18:I19" si="9">IFERROR((I16-H16)/H16, "-")</f>
        <v>-3.3891501318958593E-2</v>
      </c>
      <c r="J18" s="226">
        <f t="shared" ref="J18:J19" si="10">IFERROR((J16-I16)/I16, "-")</f>
        <v>-1</v>
      </c>
      <c r="K18" s="226" t="str">
        <f t="shared" ref="K18:K19" si="11">IFERROR((K16-J16)/J16, "-")</f>
        <v>-</v>
      </c>
      <c r="L18" s="226" t="str">
        <f t="shared" ref="L18:L19" si="12">IFERROR((L16-K16)/K16, "-")</f>
        <v>-</v>
      </c>
      <c r="M18" s="226" t="str">
        <f t="shared" ref="M18:M19" si="13">IFERROR((M16-L16)/L16, "-")</f>
        <v>-</v>
      </c>
      <c r="N18" s="184"/>
    </row>
    <row r="19" spans="1:26" customFormat="1" ht="18" customHeight="1" thickBot="1" x14ac:dyDescent="0.3">
      <c r="A19" s="189" t="s">
        <v>129</v>
      </c>
      <c r="B19" s="186"/>
      <c r="C19" s="226">
        <f>IFERROR((C17-B17)/B17, "-")</f>
        <v>3.554059109614665E-3</v>
      </c>
      <c r="D19" s="229">
        <f>IFERROR((D17-C17)/C17, "-")</f>
        <v>0.18117427772600186</v>
      </c>
      <c r="E19" s="226">
        <f t="shared" si="5"/>
        <v>-0.2521171953079796</v>
      </c>
      <c r="F19" s="226">
        <f t="shared" si="6"/>
        <v>0.22267548178365451</v>
      </c>
      <c r="G19" s="226">
        <f t="shared" si="7"/>
        <v>9.4914864242982046E-3</v>
      </c>
      <c r="H19" s="226">
        <f t="shared" si="8"/>
        <v>3.0543050886090377E-2</v>
      </c>
      <c r="I19" s="226">
        <f t="shared" si="9"/>
        <v>-3.1960188001105887E-2</v>
      </c>
      <c r="J19" s="226">
        <f t="shared" si="10"/>
        <v>-1</v>
      </c>
      <c r="K19" s="226" t="str">
        <f t="shared" si="11"/>
        <v>-</v>
      </c>
      <c r="L19" s="226" t="str">
        <f t="shared" si="12"/>
        <v>-</v>
      </c>
      <c r="M19" s="226" t="str">
        <f t="shared" si="13"/>
        <v>-</v>
      </c>
      <c r="N19" s="190"/>
    </row>
    <row r="20" spans="1:26" ht="18" customHeight="1" thickBot="1" x14ac:dyDescent="0.3"/>
    <row r="21" spans="1:26" ht="18" customHeight="1" thickBot="1" x14ac:dyDescent="0.3">
      <c r="A21" s="243" t="s">
        <v>133</v>
      </c>
      <c r="B21" s="245" t="s">
        <v>114</v>
      </c>
      <c r="C21" s="242"/>
      <c r="D21" s="242" t="s">
        <v>115</v>
      </c>
      <c r="E21" s="242"/>
      <c r="F21" s="242" t="s">
        <v>116</v>
      </c>
      <c r="G21" s="242"/>
      <c r="H21" s="242" t="s">
        <v>117</v>
      </c>
      <c r="I21" s="242"/>
      <c r="J21" s="242" t="s">
        <v>118</v>
      </c>
      <c r="K21" s="242"/>
      <c r="L21" s="242" t="s">
        <v>119</v>
      </c>
      <c r="M21" s="242"/>
      <c r="N21" s="242" t="s">
        <v>120</v>
      </c>
      <c r="O21" s="242"/>
      <c r="P21" s="242" t="s">
        <v>121</v>
      </c>
      <c r="Q21" s="242"/>
      <c r="R21" s="242" t="s">
        <v>122</v>
      </c>
      <c r="S21" s="242"/>
      <c r="T21" s="242" t="s">
        <v>123</v>
      </c>
      <c r="U21" s="242"/>
      <c r="V21" s="242" t="s">
        <v>124</v>
      </c>
      <c r="W21" s="242"/>
      <c r="X21" s="242" t="s">
        <v>125</v>
      </c>
      <c r="Y21" s="247"/>
      <c r="Z21" s="248" t="s">
        <v>134</v>
      </c>
    </row>
    <row r="22" spans="1:26" ht="18" customHeight="1" thickBot="1" x14ac:dyDescent="0.3">
      <c r="A22" s="244"/>
      <c r="B22" s="191">
        <v>2015</v>
      </c>
      <c r="C22" s="192">
        <v>2016</v>
      </c>
      <c r="D22" s="192">
        <v>2015</v>
      </c>
      <c r="E22" s="192">
        <v>2016</v>
      </c>
      <c r="F22" s="192">
        <v>2015</v>
      </c>
      <c r="G22" s="192">
        <v>2016</v>
      </c>
      <c r="H22" s="192">
        <v>2015</v>
      </c>
      <c r="I22" s="192">
        <v>2016</v>
      </c>
      <c r="J22" s="192">
        <v>2015</v>
      </c>
      <c r="K22" s="192">
        <v>2016</v>
      </c>
      <c r="L22" s="192">
        <v>2015</v>
      </c>
      <c r="M22" s="192">
        <v>2016</v>
      </c>
      <c r="N22" s="192">
        <v>2015</v>
      </c>
      <c r="O22" s="192">
        <v>2016</v>
      </c>
      <c r="P22" s="192">
        <v>2015</v>
      </c>
      <c r="Q22" s="192">
        <v>2016</v>
      </c>
      <c r="R22" s="192">
        <v>2015</v>
      </c>
      <c r="S22" s="192">
        <v>2016</v>
      </c>
      <c r="T22" s="192">
        <v>2015</v>
      </c>
      <c r="U22" s="192">
        <v>2016</v>
      </c>
      <c r="V22" s="192">
        <v>2015</v>
      </c>
      <c r="W22" s="192">
        <v>2016</v>
      </c>
      <c r="X22" s="192">
        <v>2015</v>
      </c>
      <c r="Y22" s="193">
        <v>2016</v>
      </c>
      <c r="Z22" s="249"/>
    </row>
    <row r="23" spans="1:26" ht="18" customHeight="1" thickBot="1" x14ac:dyDescent="0.3">
      <c r="A23" s="179" t="s">
        <v>73</v>
      </c>
      <c r="B23" s="180">
        <v>13086</v>
      </c>
      <c r="C23" s="194">
        <f>B10</f>
        <v>16629</v>
      </c>
      <c r="D23" s="180">
        <v>12733</v>
      </c>
      <c r="E23" s="194">
        <f>C10</f>
        <v>20363</v>
      </c>
      <c r="F23" s="180">
        <v>16104</v>
      </c>
      <c r="G23" s="194">
        <f>D10</f>
        <v>18620</v>
      </c>
      <c r="H23" s="180">
        <v>14096</v>
      </c>
      <c r="I23" s="194">
        <f>E10</f>
        <v>17888</v>
      </c>
      <c r="J23" s="180">
        <v>14255</v>
      </c>
      <c r="K23" s="194">
        <f>F10</f>
        <v>16499</v>
      </c>
      <c r="L23" s="180">
        <v>15698</v>
      </c>
      <c r="M23" s="194">
        <f>G10</f>
        <v>16205</v>
      </c>
      <c r="N23" s="180">
        <v>15871</v>
      </c>
      <c r="O23" s="194">
        <f>H10</f>
        <v>14918</v>
      </c>
      <c r="P23" s="180">
        <v>16480</v>
      </c>
      <c r="Q23" s="194">
        <f>I10</f>
        <v>15157</v>
      </c>
      <c r="R23" s="180">
        <v>17323</v>
      </c>
      <c r="S23" s="194">
        <f>J10</f>
        <v>14457</v>
      </c>
      <c r="T23" s="180">
        <v>17831</v>
      </c>
      <c r="U23" s="194">
        <f>K10</f>
        <v>14746</v>
      </c>
      <c r="V23" s="180">
        <v>15521</v>
      </c>
      <c r="W23" s="194">
        <f>L10</f>
        <v>15235</v>
      </c>
      <c r="X23" s="180">
        <v>13831</v>
      </c>
      <c r="Y23" s="194">
        <v>13985</v>
      </c>
      <c r="Z23" s="181">
        <f>SUM(B23,D23,F23,H23,J23,L23,N23,P23,R23,T23,V23,X23)</f>
        <v>182829</v>
      </c>
    </row>
    <row r="24" spans="1:26" ht="15.75" thickBot="1" x14ac:dyDescent="0.3">
      <c r="A24" s="182" t="s">
        <v>74</v>
      </c>
      <c r="B24" s="183">
        <v>13631</v>
      </c>
      <c r="C24" s="195">
        <f>B11</f>
        <v>16629</v>
      </c>
      <c r="D24" s="183">
        <v>13315</v>
      </c>
      <c r="E24" s="195">
        <f>C11</f>
        <v>20364</v>
      </c>
      <c r="F24" s="183">
        <v>16817</v>
      </c>
      <c r="G24" s="195">
        <f>D11</f>
        <v>18626</v>
      </c>
      <c r="H24" s="183">
        <v>14797</v>
      </c>
      <c r="I24" s="195">
        <f>E11</f>
        <v>17888</v>
      </c>
      <c r="J24" s="183">
        <v>14944</v>
      </c>
      <c r="K24" s="195">
        <f>F11</f>
        <v>16499</v>
      </c>
      <c r="L24" s="183">
        <v>17023</v>
      </c>
      <c r="M24" s="195">
        <f>G11</f>
        <v>16205</v>
      </c>
      <c r="N24" s="183">
        <v>17502</v>
      </c>
      <c r="O24" s="195">
        <f>H11</f>
        <v>14918</v>
      </c>
      <c r="P24" s="183">
        <v>16481</v>
      </c>
      <c r="Q24" s="195">
        <f>I11</f>
        <v>15157</v>
      </c>
      <c r="R24" s="183">
        <v>17323</v>
      </c>
      <c r="S24" s="195">
        <f>J11</f>
        <v>14457</v>
      </c>
      <c r="T24" s="183">
        <v>17831</v>
      </c>
      <c r="U24" s="195">
        <f>K11</f>
        <v>14765</v>
      </c>
      <c r="V24" s="183">
        <v>15521</v>
      </c>
      <c r="W24" s="195">
        <f>L11</f>
        <v>15694</v>
      </c>
      <c r="X24" s="183">
        <v>13831</v>
      </c>
      <c r="Y24" s="195">
        <v>14363</v>
      </c>
      <c r="Z24" s="184">
        <f>SUM(Y24,W24,U24,S24,Q24,O24,M24,K24,I24,G24,E24,C24)</f>
        <v>195565</v>
      </c>
    </row>
    <row r="25" spans="1:26" ht="15.75" thickBot="1" x14ac:dyDescent="0.3">
      <c r="A25" s="189" t="s">
        <v>132</v>
      </c>
      <c r="B25" s="246">
        <f>IFERROR(((C23-B23)/B23),"-")</f>
        <v>0.27074736359468132</v>
      </c>
      <c r="C25" s="246"/>
      <c r="D25" s="246">
        <f t="shared" ref="D25" si="14">IFERROR(((E23-D23)/D23),"-")</f>
        <v>0.59923034634414518</v>
      </c>
      <c r="E25" s="246"/>
      <c r="F25" s="246">
        <f t="shared" ref="F25" si="15">IFERROR(((G23-F23)/F23),"-")</f>
        <v>0.15623447590660705</v>
      </c>
      <c r="G25" s="246"/>
      <c r="H25" s="246">
        <f t="shared" ref="H25" si="16">IFERROR(((I23-H23)/H23),"-")</f>
        <v>0.26901248581157777</v>
      </c>
      <c r="I25" s="246"/>
      <c r="J25" s="246">
        <f t="shared" ref="J25" si="17">IFERROR(((K23-J23)/J23),"-")</f>
        <v>0.15741844966678359</v>
      </c>
      <c r="K25" s="246"/>
      <c r="L25" s="246">
        <f t="shared" ref="L25" si="18">IFERROR(((M23-L23)/L23),"-")</f>
        <v>3.2297107911835904E-2</v>
      </c>
      <c r="M25" s="246"/>
      <c r="N25" s="246">
        <f t="shared" ref="N25" si="19">IFERROR(((O23-N23)/N23),"-")</f>
        <v>-6.0046625921492028E-2</v>
      </c>
      <c r="O25" s="246"/>
      <c r="P25" s="246">
        <f t="shared" ref="P25" si="20">IFERROR(((Q23-P23)/P23),"-")</f>
        <v>-8.0279126213592233E-2</v>
      </c>
      <c r="Q25" s="246"/>
      <c r="R25" s="246">
        <f t="shared" ref="R25" si="21">IFERROR(((S23-R23)/R23),"-")</f>
        <v>-0.16544478439069446</v>
      </c>
      <c r="S25" s="246"/>
      <c r="T25" s="246">
        <f t="shared" ref="T25" si="22">IFERROR(((U23-T23)/T23),"-")</f>
        <v>-0.17301329145869554</v>
      </c>
      <c r="U25" s="246"/>
      <c r="V25" s="246">
        <f t="shared" ref="V25" si="23">IFERROR(((W23-V23)/V23),"-")</f>
        <v>-1.8426647767540751E-2</v>
      </c>
      <c r="W25" s="246"/>
      <c r="X25" s="246">
        <f t="shared" ref="X25" si="24">IFERROR(((Y23-X23)/X23),"-")</f>
        <v>1.113440821343359E-2</v>
      </c>
      <c r="Y25" s="246"/>
      <c r="Z25" s="190"/>
    </row>
    <row r="26" spans="1:26" ht="15.75" thickBot="1" x14ac:dyDescent="0.3">
      <c r="A26" s="189" t="s">
        <v>129</v>
      </c>
      <c r="B26" s="246">
        <f>IFERROR(((C24-B24)/B24),"-")</f>
        <v>0.21993984300491526</v>
      </c>
      <c r="C26" s="246"/>
      <c r="D26" s="246">
        <f t="shared" ref="D26" si="25">IFERROR(((E24-D24)/D24),"-")</f>
        <v>0.52940292902741271</v>
      </c>
      <c r="E26" s="246"/>
      <c r="F26" s="246">
        <f t="shared" ref="F26" si="26">IFERROR(((G24-F24)/F24),"-")</f>
        <v>0.10756972111553785</v>
      </c>
      <c r="G26" s="246"/>
      <c r="H26" s="246">
        <f t="shared" ref="H26" si="27">IFERROR(((I24-H24)/H24),"-")</f>
        <v>0.20889369466783808</v>
      </c>
      <c r="I26" s="246"/>
      <c r="J26" s="246">
        <f t="shared" ref="J26" si="28">IFERROR(((K24-J24)/J24),"-")</f>
        <v>0.1040551391862955</v>
      </c>
      <c r="K26" s="246"/>
      <c r="L26" s="246">
        <f t="shared" ref="L26" si="29">IFERROR(((M24-L24)/L24),"-")</f>
        <v>-4.8052634670739586E-2</v>
      </c>
      <c r="M26" s="246"/>
      <c r="N26" s="246">
        <f t="shared" ref="N26" si="30">IFERROR(((O24-N24)/N24),"-")</f>
        <v>-0.14764026968346475</v>
      </c>
      <c r="O26" s="246"/>
      <c r="P26" s="246">
        <f t="shared" ref="P26" si="31">IFERROR(((Q24-P24)/P24),"-")</f>
        <v>-8.0334931132819615E-2</v>
      </c>
      <c r="Q26" s="246"/>
      <c r="R26" s="246">
        <f t="shared" ref="R26" si="32">IFERROR(((S24-R24)/R24),"-")</f>
        <v>-0.16544478439069446</v>
      </c>
      <c r="S26" s="246"/>
      <c r="T26" s="246">
        <f t="shared" ref="T26" si="33">IFERROR(((U24-T24)/T24),"-")</f>
        <v>-0.17194773147888509</v>
      </c>
      <c r="U26" s="246"/>
      <c r="V26" s="246">
        <f t="shared" ref="V26" si="34">IFERROR(((W24-V24)/V24),"-")</f>
        <v>1.1146189034211712E-2</v>
      </c>
      <c r="W26" s="246"/>
      <c r="X26" s="246">
        <f t="shared" ref="X26" si="35">IFERROR(((Y24-X24)/X24),"-")</f>
        <v>3.8464319282770588E-2</v>
      </c>
      <c r="Y26" s="246"/>
      <c r="Z26" s="190"/>
    </row>
    <row r="27" spans="1:26" ht="15.75" thickBot="1" x14ac:dyDescent="0.3"/>
    <row r="28" spans="1:26" ht="15.75" thickBot="1" x14ac:dyDescent="0.3">
      <c r="A28" s="243" t="s">
        <v>170</v>
      </c>
      <c r="B28" s="245" t="s">
        <v>114</v>
      </c>
      <c r="C28" s="242"/>
      <c r="D28" s="242" t="s">
        <v>115</v>
      </c>
      <c r="E28" s="242"/>
      <c r="F28" s="242" t="s">
        <v>116</v>
      </c>
      <c r="G28" s="242"/>
      <c r="H28" s="242" t="s">
        <v>117</v>
      </c>
      <c r="I28" s="242"/>
      <c r="J28" s="242" t="s">
        <v>118</v>
      </c>
      <c r="K28" s="242"/>
      <c r="L28" s="242" t="s">
        <v>119</v>
      </c>
      <c r="M28" s="242"/>
      <c r="N28" s="242" t="s">
        <v>120</v>
      </c>
      <c r="O28" s="242"/>
      <c r="P28" s="242" t="s">
        <v>121</v>
      </c>
      <c r="Q28" s="242"/>
      <c r="R28" s="242" t="s">
        <v>122</v>
      </c>
      <c r="S28" s="242"/>
      <c r="T28" s="242" t="s">
        <v>123</v>
      </c>
      <c r="U28" s="242"/>
      <c r="V28" s="242" t="s">
        <v>124</v>
      </c>
      <c r="W28" s="242"/>
      <c r="X28" s="242" t="s">
        <v>125</v>
      </c>
      <c r="Y28" s="247"/>
      <c r="Z28" s="248" t="s">
        <v>134</v>
      </c>
    </row>
    <row r="29" spans="1:26" ht="15.75" thickBot="1" x14ac:dyDescent="0.3">
      <c r="A29" s="244"/>
      <c r="B29" s="191">
        <v>2016</v>
      </c>
      <c r="C29" s="192">
        <v>2017</v>
      </c>
      <c r="D29" s="192">
        <v>2016</v>
      </c>
      <c r="E29" s="192">
        <v>2017</v>
      </c>
      <c r="F29" s="192">
        <v>2016</v>
      </c>
      <c r="G29" s="192">
        <v>2017</v>
      </c>
      <c r="H29" s="192">
        <v>2016</v>
      </c>
      <c r="I29" s="192">
        <v>2017</v>
      </c>
      <c r="J29" s="192">
        <v>2016</v>
      </c>
      <c r="K29" s="192">
        <v>2017</v>
      </c>
      <c r="L29" s="192">
        <v>2016</v>
      </c>
      <c r="M29" s="192">
        <v>2017</v>
      </c>
      <c r="N29" s="192">
        <v>2016</v>
      </c>
      <c r="O29" s="192">
        <v>2017</v>
      </c>
      <c r="P29" s="192">
        <v>2016</v>
      </c>
      <c r="Q29" s="192">
        <v>2017</v>
      </c>
      <c r="R29" s="192">
        <v>2016</v>
      </c>
      <c r="S29" s="192">
        <v>2017</v>
      </c>
      <c r="T29" s="192">
        <v>2016</v>
      </c>
      <c r="U29" s="192">
        <v>2017</v>
      </c>
      <c r="V29" s="192">
        <v>2016</v>
      </c>
      <c r="W29" s="192">
        <v>2017</v>
      </c>
      <c r="X29" s="192">
        <v>2016</v>
      </c>
      <c r="Y29" s="193">
        <v>2017</v>
      </c>
      <c r="Z29" s="249"/>
    </row>
    <row r="30" spans="1:26" ht="15.75" thickBot="1" x14ac:dyDescent="0.3">
      <c r="A30" s="179" t="s">
        <v>73</v>
      </c>
      <c r="B30" s="180">
        <f>C23</f>
        <v>16629</v>
      </c>
      <c r="C30" s="194">
        <f>B16</f>
        <v>15443</v>
      </c>
      <c r="D30" s="180">
        <f>E23</f>
        <v>20363</v>
      </c>
      <c r="E30" s="194">
        <f>C16</f>
        <v>15527</v>
      </c>
      <c r="F30" s="180">
        <f>G23</f>
        <v>18620</v>
      </c>
      <c r="G30" s="194">
        <f>D16</f>
        <v>18367</v>
      </c>
      <c r="H30" s="180">
        <f>I23</f>
        <v>17888</v>
      </c>
      <c r="I30" s="194">
        <f>E16</f>
        <v>13671</v>
      </c>
      <c r="J30" s="180">
        <f>K23</f>
        <v>16499</v>
      </c>
      <c r="K30" s="194">
        <f>F16</f>
        <v>16735</v>
      </c>
      <c r="L30" s="180">
        <f>M23</f>
        <v>16205</v>
      </c>
      <c r="M30" s="194">
        <f>G16</f>
        <v>16863</v>
      </c>
      <c r="N30" s="180">
        <f>O23</f>
        <v>14918</v>
      </c>
      <c r="O30" s="194">
        <f>H16</f>
        <v>17438</v>
      </c>
      <c r="P30" s="180">
        <f>Q23</f>
        <v>15157</v>
      </c>
      <c r="Q30" s="194">
        <f>I16</f>
        <v>16847</v>
      </c>
      <c r="R30" s="180">
        <f>S23</f>
        <v>14457</v>
      </c>
      <c r="S30" s="194">
        <f>J16</f>
        <v>0</v>
      </c>
      <c r="T30" s="180">
        <f>U23</f>
        <v>14746</v>
      </c>
      <c r="U30" s="194">
        <f>K16</f>
        <v>0</v>
      </c>
      <c r="V30" s="180">
        <f>W23</f>
        <v>15235</v>
      </c>
      <c r="W30" s="194">
        <f>L16</f>
        <v>0</v>
      </c>
      <c r="X30" s="180">
        <f>Y23</f>
        <v>13985</v>
      </c>
      <c r="Y30" s="194">
        <f>M16</f>
        <v>0</v>
      </c>
      <c r="Z30" s="181">
        <f>SUM(B30,D30,F30,H30,J30,L30,N30,P30,R30,T30,V30,X30)</f>
        <v>194702</v>
      </c>
    </row>
    <row r="31" spans="1:26" ht="15.75" thickBot="1" x14ac:dyDescent="0.3">
      <c r="A31" s="182" t="s">
        <v>74</v>
      </c>
      <c r="B31" s="183">
        <f>C24</f>
        <v>16629</v>
      </c>
      <c r="C31" s="195">
        <f>B17</f>
        <v>16038</v>
      </c>
      <c r="D31" s="183">
        <f>E24</f>
        <v>20364</v>
      </c>
      <c r="E31" s="195">
        <f>C17</f>
        <v>16095</v>
      </c>
      <c r="F31" s="183">
        <f>G24</f>
        <v>18626</v>
      </c>
      <c r="G31" s="195">
        <f>D17</f>
        <v>19011</v>
      </c>
      <c r="H31" s="183">
        <f>I24</f>
        <v>17888</v>
      </c>
      <c r="I31" s="195">
        <f>E17</f>
        <v>14218</v>
      </c>
      <c r="J31" s="183">
        <f>K24</f>
        <v>16499</v>
      </c>
      <c r="K31" s="195">
        <f>F17</f>
        <v>17384</v>
      </c>
      <c r="L31" s="183">
        <f>M24</f>
        <v>16205</v>
      </c>
      <c r="M31" s="195">
        <f>G17</f>
        <v>17549</v>
      </c>
      <c r="N31" s="183">
        <f>O24</f>
        <v>14918</v>
      </c>
      <c r="O31" s="195">
        <f>H17</f>
        <v>18085</v>
      </c>
      <c r="P31" s="183">
        <f>Q24</f>
        <v>15157</v>
      </c>
      <c r="Q31" s="195">
        <f>I17</f>
        <v>17507</v>
      </c>
      <c r="R31" s="183">
        <f>S24</f>
        <v>14457</v>
      </c>
      <c r="S31" s="195">
        <f>J17</f>
        <v>0</v>
      </c>
      <c r="T31" s="183">
        <f>U24</f>
        <v>14765</v>
      </c>
      <c r="U31" s="195">
        <f>K17</f>
        <v>0</v>
      </c>
      <c r="V31" s="183">
        <f>W24</f>
        <v>15694</v>
      </c>
      <c r="W31" s="195">
        <f>L17</f>
        <v>0</v>
      </c>
      <c r="X31" s="183">
        <f>Y24</f>
        <v>14363</v>
      </c>
      <c r="Y31" s="195">
        <f>M17</f>
        <v>0</v>
      </c>
      <c r="Z31" s="184">
        <f>SUM(Y31,W31,U31,S31,Q31,O31,M31,K31,I31,G31,E31,C31)</f>
        <v>135887</v>
      </c>
    </row>
    <row r="32" spans="1:26" ht="15.75" thickBot="1" x14ac:dyDescent="0.3">
      <c r="A32" s="189" t="s">
        <v>132</v>
      </c>
      <c r="B32" s="246">
        <f>IFERROR(((C30-B30)/B30),"-")</f>
        <v>-7.1321185880088997E-2</v>
      </c>
      <c r="C32" s="246"/>
      <c r="D32" s="246">
        <f t="shared" ref="D32:D33" si="36">IFERROR(((E30-D30)/D30),"-")</f>
        <v>-0.23748956440603056</v>
      </c>
      <c r="E32" s="246"/>
      <c r="F32" s="246">
        <f t="shared" ref="F32:F33" si="37">IFERROR(((G30-F30)/F30),"-")</f>
        <v>-1.3587540279269603E-2</v>
      </c>
      <c r="G32" s="246"/>
      <c r="H32" s="246">
        <f t="shared" ref="H32:H33" si="38">IFERROR(((I30-H30)/H30),"-")</f>
        <v>-0.23574463327370304</v>
      </c>
      <c r="I32" s="246"/>
      <c r="J32" s="246">
        <f t="shared" ref="J32:J33" si="39">IFERROR(((K30-J30)/J30),"-")</f>
        <v>1.4303897205891265E-2</v>
      </c>
      <c r="K32" s="246"/>
      <c r="L32" s="246">
        <f t="shared" ref="L32:L33" si="40">IFERROR(((M30-L30)/L30),"-")</f>
        <v>4.0604751619870413E-2</v>
      </c>
      <c r="M32" s="246"/>
      <c r="N32" s="246">
        <f t="shared" ref="N32:N33" si="41">IFERROR(((O30-N30)/N30),"-")</f>
        <v>0.1689234481834026</v>
      </c>
      <c r="O32" s="246"/>
      <c r="P32" s="246">
        <f t="shared" ref="P32:P33" si="42">IFERROR(((Q30-P30)/P30),"-")</f>
        <v>0.11149963713135845</v>
      </c>
      <c r="Q32" s="246"/>
      <c r="R32" s="246">
        <f t="shared" ref="R32:R33" si="43">IFERROR(((S30-R30)/R30),"-")</f>
        <v>-1</v>
      </c>
      <c r="S32" s="246"/>
      <c r="T32" s="246">
        <f t="shared" ref="T32:T33" si="44">IFERROR(((U30-T30)/T30),"-")</f>
        <v>-1</v>
      </c>
      <c r="U32" s="246"/>
      <c r="V32" s="246">
        <f t="shared" ref="V32:V33" si="45">IFERROR(((W30-V30)/V30),"-")</f>
        <v>-1</v>
      </c>
      <c r="W32" s="246"/>
      <c r="X32" s="246">
        <f t="shared" ref="X32:X33" si="46">IFERROR(((Y30-X30)/X30),"-")</f>
        <v>-1</v>
      </c>
      <c r="Y32" s="246"/>
      <c r="Z32" s="190"/>
    </row>
    <row r="33" spans="1:26" ht="15.75" thickBot="1" x14ac:dyDescent="0.3">
      <c r="A33" s="189" t="s">
        <v>129</v>
      </c>
      <c r="B33" s="246">
        <f>IFERROR(((C31-B31)/B31),"-")</f>
        <v>-3.5540321125744179E-2</v>
      </c>
      <c r="C33" s="246"/>
      <c r="D33" s="246">
        <f t="shared" si="36"/>
        <v>-0.20963464938126106</v>
      </c>
      <c r="E33" s="246"/>
      <c r="F33" s="246">
        <f t="shared" si="37"/>
        <v>2.067003113926769E-2</v>
      </c>
      <c r="G33" s="246"/>
      <c r="H33" s="246">
        <f t="shared" si="38"/>
        <v>-0.20516547406082289</v>
      </c>
      <c r="I33" s="246"/>
      <c r="J33" s="246">
        <f t="shared" si="39"/>
        <v>5.3639614522092247E-2</v>
      </c>
      <c r="K33" s="246"/>
      <c r="L33" s="246">
        <f t="shared" si="40"/>
        <v>8.2937365010799138E-2</v>
      </c>
      <c r="M33" s="246"/>
      <c r="N33" s="246">
        <f t="shared" si="41"/>
        <v>0.21229387317334764</v>
      </c>
      <c r="O33" s="246"/>
      <c r="P33" s="246">
        <f t="shared" si="42"/>
        <v>0.15504387411756945</v>
      </c>
      <c r="Q33" s="246"/>
      <c r="R33" s="246">
        <f t="shared" si="43"/>
        <v>-1</v>
      </c>
      <c r="S33" s="246"/>
      <c r="T33" s="246">
        <f t="shared" si="44"/>
        <v>-1</v>
      </c>
      <c r="U33" s="246"/>
      <c r="V33" s="246">
        <f t="shared" si="45"/>
        <v>-1</v>
      </c>
      <c r="W33" s="246"/>
      <c r="X33" s="246">
        <f t="shared" si="46"/>
        <v>-1</v>
      </c>
      <c r="Y33" s="246"/>
      <c r="Z33" s="190"/>
    </row>
  </sheetData>
  <sheetProtection algorithmName="SHA-512" hashValue="CsxNuONCfqThYzClZYv3EKcpvr6rbjuYK9mT7LGu+LPYSh8+mOYAPPnSJV51rTKSkhh33loB6i2NdO0PtvoSqA==" saltValue="ue0rXtRQ1wp4eKv6PkAnJw==" spinCount="100000" sheet="1" objects="1" scenarios="1"/>
  <mergeCells count="76">
    <mergeCell ref="V33:W33"/>
    <mergeCell ref="X33:Y3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  <mergeCell ref="T28:U28"/>
    <mergeCell ref="V28:W28"/>
    <mergeCell ref="X28:Y28"/>
    <mergeCell ref="Z28:Z29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J28:K28"/>
    <mergeCell ref="L28:M28"/>
    <mergeCell ref="N28:O28"/>
    <mergeCell ref="P28:Q28"/>
    <mergeCell ref="R28:S28"/>
    <mergeCell ref="A28:A29"/>
    <mergeCell ref="B28:C28"/>
    <mergeCell ref="D28:E28"/>
    <mergeCell ref="F28:G28"/>
    <mergeCell ref="H28:I28"/>
    <mergeCell ref="Z21:Z22"/>
    <mergeCell ref="N26:O26"/>
    <mergeCell ref="P26:Q26"/>
    <mergeCell ref="R26:S26"/>
    <mergeCell ref="T26:U26"/>
    <mergeCell ref="V26:W26"/>
    <mergeCell ref="X26:Y26"/>
    <mergeCell ref="R25:S25"/>
    <mergeCell ref="T25:U25"/>
    <mergeCell ref="V25:W25"/>
    <mergeCell ref="X25:Y25"/>
    <mergeCell ref="B26:C26"/>
    <mergeCell ref="D26:E26"/>
    <mergeCell ref="F26:G26"/>
    <mergeCell ref="H26:I26"/>
    <mergeCell ref="J26:K26"/>
    <mergeCell ref="L26:M26"/>
    <mergeCell ref="X21:Y21"/>
    <mergeCell ref="B25:C25"/>
    <mergeCell ref="D25:E25"/>
    <mergeCell ref="F25:G25"/>
    <mergeCell ref="H25:I25"/>
    <mergeCell ref="J25:K25"/>
    <mergeCell ref="L25:M25"/>
    <mergeCell ref="N25:O25"/>
    <mergeCell ref="P25:Q25"/>
    <mergeCell ref="L21:M21"/>
    <mergeCell ref="N21:O21"/>
    <mergeCell ref="P21:Q21"/>
    <mergeCell ref="R21:S21"/>
    <mergeCell ref="T21:U21"/>
    <mergeCell ref="V21:W21"/>
    <mergeCell ref="J21:K21"/>
    <mergeCell ref="A21:A22"/>
    <mergeCell ref="B21:C21"/>
    <mergeCell ref="D21:E21"/>
    <mergeCell ref="F21:G21"/>
    <mergeCell ref="H21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showGridLines="0" zoomScale="85" zoomScaleNormal="85" workbookViewId="0">
      <pane xSplit="1" ySplit="1" topLeftCell="B18" activePane="bottomRight" state="frozen"/>
      <selection pane="topRight" activeCell="B1" sqref="B1"/>
      <selection pane="bottomLeft" activeCell="A2" sqref="A2"/>
      <selection pane="bottomRight" activeCell="M78" sqref="M78"/>
    </sheetView>
  </sheetViews>
  <sheetFormatPr defaultColWidth="11.42578125" defaultRowHeight="15.75" x14ac:dyDescent="0.25"/>
  <cols>
    <col min="1" max="1" width="68.42578125" style="76" bestFit="1" customWidth="1"/>
    <col min="2" max="25" width="13.7109375" style="76" customWidth="1"/>
    <col min="26" max="27" width="14.7109375" style="76" customWidth="1"/>
    <col min="28" max="16384" width="11.42578125" style="76"/>
  </cols>
  <sheetData>
    <row r="1" spans="1:27" ht="73.5" customHeight="1" thickBot="1" x14ac:dyDescent="0.3">
      <c r="A1" s="207"/>
      <c r="B1" s="252" t="s">
        <v>153</v>
      </c>
      <c r="C1" s="253"/>
      <c r="D1" s="250" t="s">
        <v>154</v>
      </c>
      <c r="E1" s="251"/>
      <c r="F1" s="250" t="s">
        <v>155</v>
      </c>
      <c r="G1" s="251"/>
      <c r="H1" s="250" t="s">
        <v>156</v>
      </c>
      <c r="I1" s="251"/>
      <c r="J1" s="250" t="s">
        <v>157</v>
      </c>
      <c r="K1" s="251"/>
      <c r="L1" s="250" t="s">
        <v>158</v>
      </c>
      <c r="M1" s="251"/>
      <c r="N1" s="250" t="s">
        <v>159</v>
      </c>
      <c r="O1" s="251"/>
      <c r="P1" s="250" t="s">
        <v>160</v>
      </c>
      <c r="Q1" s="251"/>
      <c r="R1" s="250" t="s">
        <v>161</v>
      </c>
      <c r="S1" s="251"/>
      <c r="T1" s="250" t="s">
        <v>162</v>
      </c>
      <c r="U1" s="251"/>
      <c r="V1" s="250" t="s">
        <v>163</v>
      </c>
      <c r="W1" s="251"/>
      <c r="X1" s="250" t="s">
        <v>164</v>
      </c>
      <c r="Y1" s="251"/>
      <c r="Z1" s="250" t="s">
        <v>168</v>
      </c>
      <c r="AA1" s="251"/>
    </row>
    <row r="2" spans="1:27" ht="35.1" customHeight="1" thickBot="1" x14ac:dyDescent="0.3">
      <c r="A2" s="163" t="s">
        <v>78</v>
      </c>
      <c r="B2" s="78" t="s">
        <v>0</v>
      </c>
      <c r="C2" s="78" t="s">
        <v>1</v>
      </c>
      <c r="D2" s="78" t="s">
        <v>0</v>
      </c>
      <c r="E2" s="78" t="s">
        <v>1</v>
      </c>
      <c r="F2" s="78" t="s">
        <v>0</v>
      </c>
      <c r="G2" s="78" t="s">
        <v>1</v>
      </c>
      <c r="H2" s="78" t="s">
        <v>0</v>
      </c>
      <c r="I2" s="78" t="s">
        <v>1</v>
      </c>
      <c r="J2" s="78" t="s">
        <v>0</v>
      </c>
      <c r="K2" s="78" t="s">
        <v>1</v>
      </c>
      <c r="L2" s="78" t="s">
        <v>0</v>
      </c>
      <c r="M2" s="78" t="s">
        <v>1</v>
      </c>
      <c r="N2" s="78" t="s">
        <v>0</v>
      </c>
      <c r="O2" s="78" t="s">
        <v>1</v>
      </c>
      <c r="P2" s="78" t="s">
        <v>0</v>
      </c>
      <c r="Q2" s="78" t="s">
        <v>1</v>
      </c>
      <c r="R2" s="78" t="s">
        <v>0</v>
      </c>
      <c r="S2" s="78" t="s">
        <v>1</v>
      </c>
      <c r="T2" s="78" t="s">
        <v>0</v>
      </c>
      <c r="U2" s="78" t="s">
        <v>1</v>
      </c>
      <c r="V2" s="78" t="s">
        <v>0</v>
      </c>
      <c r="W2" s="78" t="s">
        <v>1</v>
      </c>
      <c r="X2" s="78" t="s">
        <v>0</v>
      </c>
      <c r="Y2" s="78" t="s">
        <v>1</v>
      </c>
      <c r="Z2" s="78" t="s">
        <v>166</v>
      </c>
      <c r="AA2" s="78" t="s">
        <v>29</v>
      </c>
    </row>
    <row r="3" spans="1:27" ht="18" customHeight="1" thickBot="1" x14ac:dyDescent="0.3">
      <c r="A3" s="101" t="s">
        <v>86</v>
      </c>
      <c r="B3" s="93"/>
      <c r="C3" s="93">
        <v>4859</v>
      </c>
      <c r="D3" s="93"/>
      <c r="E3" s="93">
        <v>4160</v>
      </c>
      <c r="F3" s="93"/>
      <c r="G3" s="93">
        <v>5015</v>
      </c>
      <c r="H3" s="93"/>
      <c r="I3" s="93">
        <v>3913</v>
      </c>
      <c r="J3" s="93"/>
      <c r="K3" s="93">
        <v>4746</v>
      </c>
      <c r="L3" s="93"/>
      <c r="M3" s="93">
        <v>4912</v>
      </c>
      <c r="N3" s="93"/>
      <c r="O3" s="93">
        <v>4864</v>
      </c>
      <c r="P3" s="93"/>
      <c r="Q3" s="93">
        <v>4604</v>
      </c>
      <c r="R3" s="93"/>
      <c r="S3" s="93"/>
      <c r="T3" s="93"/>
      <c r="U3" s="93"/>
      <c r="V3" s="93"/>
      <c r="W3" s="93"/>
      <c r="X3" s="93"/>
      <c r="Y3" s="93"/>
      <c r="Z3" s="81"/>
      <c r="AA3" s="82">
        <f>SUM(B3:Y3)</f>
        <v>37073</v>
      </c>
    </row>
    <row r="4" spans="1:27" ht="18" customHeight="1" thickBot="1" x14ac:dyDescent="0.3">
      <c r="A4" s="117" t="s">
        <v>40</v>
      </c>
      <c r="B4" s="107">
        <v>1963</v>
      </c>
      <c r="C4" s="107"/>
      <c r="D4" s="107">
        <v>1598</v>
      </c>
      <c r="E4" s="107"/>
      <c r="F4" s="107">
        <v>1908</v>
      </c>
      <c r="G4" s="107"/>
      <c r="H4" s="107">
        <v>1620</v>
      </c>
      <c r="I4" s="107"/>
      <c r="J4" s="107">
        <v>1762</v>
      </c>
      <c r="K4" s="107"/>
      <c r="L4" s="107">
        <v>1734</v>
      </c>
      <c r="M4" s="107"/>
      <c r="N4" s="107">
        <v>1728</v>
      </c>
      <c r="O4" s="107"/>
      <c r="P4" s="107">
        <v>1750</v>
      </c>
      <c r="Q4" s="107"/>
      <c r="R4" s="107"/>
      <c r="S4" s="107"/>
      <c r="T4" s="107"/>
      <c r="U4" s="107"/>
      <c r="V4" s="107"/>
      <c r="W4" s="107"/>
      <c r="X4" s="107"/>
      <c r="Y4" s="107"/>
      <c r="Z4" s="105">
        <f>SUM(B4:X4)</f>
        <v>14063</v>
      </c>
      <c r="AA4" s="112"/>
    </row>
    <row r="5" spans="1:27" ht="18" customHeight="1" thickBot="1" x14ac:dyDescent="0.3">
      <c r="A5" s="117" t="s">
        <v>41</v>
      </c>
      <c r="B5" s="107">
        <v>3336</v>
      </c>
      <c r="C5" s="107"/>
      <c r="D5" s="107">
        <v>3003</v>
      </c>
      <c r="E5" s="107"/>
      <c r="F5" s="107">
        <v>3583</v>
      </c>
      <c r="G5" s="107"/>
      <c r="H5" s="107">
        <v>2709</v>
      </c>
      <c r="I5" s="107"/>
      <c r="J5" s="107">
        <v>3460</v>
      </c>
      <c r="K5" s="107"/>
      <c r="L5" s="107">
        <v>3677</v>
      </c>
      <c r="M5" s="107"/>
      <c r="N5" s="107">
        <v>3582</v>
      </c>
      <c r="O5" s="107"/>
      <c r="P5" s="107">
        <v>3335</v>
      </c>
      <c r="Q5" s="107"/>
      <c r="R5" s="107"/>
      <c r="S5" s="107"/>
      <c r="T5" s="107"/>
      <c r="U5" s="107"/>
      <c r="V5" s="107"/>
      <c r="W5" s="107"/>
      <c r="X5" s="107"/>
      <c r="Y5" s="107"/>
      <c r="Z5" s="105">
        <f>SUM(B5:X5)</f>
        <v>26685</v>
      </c>
      <c r="AA5" s="112"/>
    </row>
    <row r="6" spans="1:27" ht="18" customHeight="1" thickBot="1" x14ac:dyDescent="0.3">
      <c r="A6" s="117" t="s">
        <v>42</v>
      </c>
      <c r="B6" s="107">
        <v>141</v>
      </c>
      <c r="C6" s="107"/>
      <c r="D6" s="107">
        <v>113</v>
      </c>
      <c r="E6" s="107"/>
      <c r="F6" s="107">
        <v>141</v>
      </c>
      <c r="G6" s="107"/>
      <c r="H6" s="107">
        <v>119</v>
      </c>
      <c r="I6" s="107"/>
      <c r="J6" s="107">
        <v>149</v>
      </c>
      <c r="K6" s="107"/>
      <c r="L6" s="107">
        <v>150</v>
      </c>
      <c r="M6" s="107"/>
      <c r="N6" s="107">
        <v>166</v>
      </c>
      <c r="O6" s="107"/>
      <c r="P6" s="107">
        <v>136</v>
      </c>
      <c r="Q6" s="107"/>
      <c r="R6" s="107"/>
      <c r="S6" s="107"/>
      <c r="T6" s="107"/>
      <c r="U6" s="107"/>
      <c r="V6" s="107"/>
      <c r="W6" s="107"/>
      <c r="X6" s="107"/>
      <c r="Y6" s="107"/>
      <c r="Z6" s="105">
        <f>SUM(B6:X6)</f>
        <v>1115</v>
      </c>
      <c r="AA6" s="112"/>
    </row>
    <row r="7" spans="1:27" ht="18" customHeight="1" thickBot="1" x14ac:dyDescent="0.3">
      <c r="A7" s="117" t="s">
        <v>6</v>
      </c>
      <c r="B7" s="107">
        <v>14</v>
      </c>
      <c r="C7" s="107"/>
      <c r="D7" s="107">
        <v>14</v>
      </c>
      <c r="E7" s="107"/>
      <c r="F7" s="107">
        <v>27</v>
      </c>
      <c r="G7" s="107"/>
      <c r="H7" s="107">
        <v>11</v>
      </c>
      <c r="I7" s="107"/>
      <c r="J7" s="107">
        <v>24</v>
      </c>
      <c r="K7" s="107"/>
      <c r="L7" s="107">
        <v>37</v>
      </c>
      <c r="M7" s="107"/>
      <c r="N7" s="107">
        <v>35</v>
      </c>
      <c r="O7" s="107"/>
      <c r="P7" s="107">
        <v>43</v>
      </c>
      <c r="Q7" s="107"/>
      <c r="R7" s="107"/>
      <c r="S7" s="107"/>
      <c r="T7" s="107"/>
      <c r="U7" s="107"/>
      <c r="V7" s="107"/>
      <c r="W7" s="107"/>
      <c r="X7" s="107"/>
      <c r="Y7" s="107"/>
      <c r="Z7" s="105">
        <f>SUM(B7:X7)</f>
        <v>205</v>
      </c>
      <c r="AA7" s="112"/>
    </row>
    <row r="8" spans="1:27" ht="18" customHeight="1" thickBot="1" x14ac:dyDescent="0.3">
      <c r="A8" s="102" t="s">
        <v>80</v>
      </c>
      <c r="B8" s="93"/>
      <c r="C8" s="93">
        <v>2928</v>
      </c>
      <c r="D8" s="97"/>
      <c r="E8" s="94">
        <v>2620</v>
      </c>
      <c r="F8" s="97"/>
      <c r="G8" s="94">
        <f>SUM(F9:F11)</f>
        <v>3393</v>
      </c>
      <c r="H8" s="97"/>
      <c r="I8" s="94">
        <f>SUM(H9:H11)</f>
        <v>2947</v>
      </c>
      <c r="J8" s="97"/>
      <c r="K8" s="94">
        <v>3270</v>
      </c>
      <c r="L8" s="97"/>
      <c r="M8" s="94">
        <v>3023</v>
      </c>
      <c r="N8" s="97"/>
      <c r="O8" s="94">
        <v>3255</v>
      </c>
      <c r="P8" s="97"/>
      <c r="Q8" s="94">
        <v>2888</v>
      </c>
      <c r="R8" s="95"/>
      <c r="S8" s="96">
        <f>SUM(R9:R11)</f>
        <v>0</v>
      </c>
      <c r="T8" s="95"/>
      <c r="U8" s="96">
        <f>SUM(T9:T11)</f>
        <v>0</v>
      </c>
      <c r="V8" s="95"/>
      <c r="W8" s="96">
        <f t="shared" ref="W8" si="0">SUM(V9:V11)</f>
        <v>0</v>
      </c>
      <c r="X8" s="95"/>
      <c r="Y8" s="96">
        <f t="shared" ref="Y8" si="1">SUM(X9:X11)</f>
        <v>0</v>
      </c>
      <c r="Z8" s="87"/>
      <c r="AA8" s="88">
        <f>SUM(B8:Y8)</f>
        <v>24324</v>
      </c>
    </row>
    <row r="9" spans="1:27" ht="18" customHeight="1" thickBot="1" x14ac:dyDescent="0.3">
      <c r="A9" s="113" t="s">
        <v>43</v>
      </c>
      <c r="B9" s="107">
        <v>2296</v>
      </c>
      <c r="C9" s="108"/>
      <c r="D9" s="109">
        <v>1993</v>
      </c>
      <c r="E9" s="108"/>
      <c r="F9" s="109">
        <v>2468</v>
      </c>
      <c r="G9" s="108"/>
      <c r="H9" s="109">
        <v>2280</v>
      </c>
      <c r="I9" s="108"/>
      <c r="J9" s="109">
        <v>2417</v>
      </c>
      <c r="K9" s="108"/>
      <c r="L9" s="109">
        <v>2291</v>
      </c>
      <c r="M9" s="108"/>
      <c r="N9" s="109">
        <v>2571</v>
      </c>
      <c r="O9" s="108"/>
      <c r="P9" s="109">
        <v>2160</v>
      </c>
      <c r="Q9" s="108"/>
      <c r="R9" s="110"/>
      <c r="S9" s="111"/>
      <c r="T9" s="110"/>
      <c r="U9" s="111"/>
      <c r="V9" s="110"/>
      <c r="W9" s="111"/>
      <c r="X9" s="110"/>
      <c r="Y9" s="111"/>
      <c r="Z9" s="105">
        <f>SUM(B9:X9)</f>
        <v>18476</v>
      </c>
      <c r="AA9" s="112"/>
    </row>
    <row r="10" spans="1:27" ht="18" customHeight="1" thickBot="1" x14ac:dyDescent="0.3">
      <c r="A10" s="113" t="s">
        <v>26</v>
      </c>
      <c r="B10" s="107">
        <v>375</v>
      </c>
      <c r="C10" s="108"/>
      <c r="D10" s="109">
        <v>310</v>
      </c>
      <c r="E10" s="108"/>
      <c r="F10" s="109">
        <v>475</v>
      </c>
      <c r="G10" s="108"/>
      <c r="H10" s="109">
        <v>329</v>
      </c>
      <c r="I10" s="108"/>
      <c r="J10" s="109">
        <v>416</v>
      </c>
      <c r="K10" s="108"/>
      <c r="L10" s="109">
        <v>381</v>
      </c>
      <c r="M10" s="108"/>
      <c r="N10" s="109">
        <v>344</v>
      </c>
      <c r="O10" s="108"/>
      <c r="P10" s="109">
        <v>380</v>
      </c>
      <c r="Q10" s="108"/>
      <c r="R10" s="110"/>
      <c r="S10" s="111"/>
      <c r="T10" s="110"/>
      <c r="U10" s="111"/>
      <c r="V10" s="110"/>
      <c r="W10" s="111"/>
      <c r="X10" s="110"/>
      <c r="Y10" s="111"/>
      <c r="Z10" s="105">
        <f>SUM(B10:X10)</f>
        <v>3010</v>
      </c>
      <c r="AA10" s="112"/>
    </row>
    <row r="11" spans="1:27" ht="18" customHeight="1" thickBot="1" x14ac:dyDescent="0.3">
      <c r="A11" s="114" t="s">
        <v>6</v>
      </c>
      <c r="B11" s="107">
        <v>257</v>
      </c>
      <c r="C11" s="108"/>
      <c r="D11" s="109">
        <v>317</v>
      </c>
      <c r="E11" s="108"/>
      <c r="F11" s="109">
        <v>450</v>
      </c>
      <c r="G11" s="108"/>
      <c r="H11" s="109">
        <v>338</v>
      </c>
      <c r="I11" s="108"/>
      <c r="J11" s="109">
        <v>437</v>
      </c>
      <c r="K11" s="108"/>
      <c r="L11" s="109">
        <v>351</v>
      </c>
      <c r="M11" s="108"/>
      <c r="N11" s="109">
        <v>340</v>
      </c>
      <c r="O11" s="108"/>
      <c r="P11" s="109">
        <v>348</v>
      </c>
      <c r="Q11" s="108"/>
      <c r="R11" s="110"/>
      <c r="S11" s="111"/>
      <c r="T11" s="110"/>
      <c r="U11" s="111"/>
      <c r="V11" s="110"/>
      <c r="W11" s="111"/>
      <c r="X11" s="110"/>
      <c r="Y11" s="111"/>
      <c r="Z11" s="105">
        <f>SUM(B11:X11)</f>
        <v>2838</v>
      </c>
      <c r="AA11" s="112"/>
    </row>
    <row r="12" spans="1:27" ht="18" customHeight="1" thickBot="1" x14ac:dyDescent="0.3">
      <c r="A12" s="102" t="s">
        <v>71</v>
      </c>
      <c r="B12" s="93"/>
      <c r="C12" s="93">
        <v>3112</v>
      </c>
      <c r="D12" s="97"/>
      <c r="E12" s="94">
        <v>3939</v>
      </c>
      <c r="F12" s="97"/>
      <c r="G12" s="94">
        <f>SUM(F13:F16)</f>
        <v>4136</v>
      </c>
      <c r="H12" s="97"/>
      <c r="I12" s="94">
        <f>SUM(H13:H16)</f>
        <v>2584</v>
      </c>
      <c r="J12" s="97"/>
      <c r="K12" s="94">
        <v>3396</v>
      </c>
      <c r="L12" s="97"/>
      <c r="M12" s="94">
        <v>3360</v>
      </c>
      <c r="N12" s="97"/>
      <c r="O12" s="94">
        <v>3414</v>
      </c>
      <c r="P12" s="97"/>
      <c r="Q12" s="94">
        <v>3128</v>
      </c>
      <c r="R12" s="98"/>
      <c r="S12" s="99">
        <f>SUM(R13:R16)</f>
        <v>0</v>
      </c>
      <c r="T12" s="98"/>
      <c r="U12" s="94">
        <f>SUM(T13:T16)</f>
        <v>0</v>
      </c>
      <c r="V12" s="98"/>
      <c r="W12" s="99">
        <f t="shared" ref="W12" si="2">SUM(V13:V16)</f>
        <v>0</v>
      </c>
      <c r="X12" s="98"/>
      <c r="Y12" s="99">
        <f t="shared" ref="Y12" si="3">SUM(X13:X16)</f>
        <v>0</v>
      </c>
      <c r="Z12" s="87"/>
      <c r="AA12" s="88">
        <f>SUM(B12:Y12)</f>
        <v>27069</v>
      </c>
    </row>
    <row r="13" spans="1:27" ht="18" customHeight="1" thickBot="1" x14ac:dyDescent="0.3">
      <c r="A13" s="117" t="s">
        <v>46</v>
      </c>
      <c r="B13" s="107">
        <v>488</v>
      </c>
      <c r="C13" s="107"/>
      <c r="D13" s="107">
        <v>630</v>
      </c>
      <c r="E13" s="107"/>
      <c r="F13" s="107">
        <v>838</v>
      </c>
      <c r="G13" s="107"/>
      <c r="H13" s="107">
        <v>616</v>
      </c>
      <c r="I13" s="107"/>
      <c r="J13" s="107">
        <v>758</v>
      </c>
      <c r="K13" s="107"/>
      <c r="L13" s="107">
        <v>641</v>
      </c>
      <c r="M13" s="107"/>
      <c r="N13" s="107">
        <v>554</v>
      </c>
      <c r="O13" s="107"/>
      <c r="P13" s="107">
        <v>565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5">
        <f>SUM(B13:X13)</f>
        <v>5090</v>
      </c>
      <c r="AA13" s="112"/>
    </row>
    <row r="14" spans="1:27" ht="18" customHeight="1" thickBot="1" x14ac:dyDescent="0.3">
      <c r="A14" s="117" t="s">
        <v>47</v>
      </c>
      <c r="B14" s="107">
        <v>3</v>
      </c>
      <c r="C14" s="107"/>
      <c r="D14" s="107">
        <v>0</v>
      </c>
      <c r="E14" s="107"/>
      <c r="F14" s="107">
        <v>0</v>
      </c>
      <c r="G14" s="107"/>
      <c r="H14" s="107">
        <v>0</v>
      </c>
      <c r="I14" s="107"/>
      <c r="J14" s="107">
        <v>0</v>
      </c>
      <c r="K14" s="107"/>
      <c r="L14" s="107">
        <v>0</v>
      </c>
      <c r="M14" s="107"/>
      <c r="N14" s="107">
        <v>0</v>
      </c>
      <c r="O14" s="107"/>
      <c r="P14" s="107">
        <v>0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5">
        <f>SUM(B14:X14)</f>
        <v>3</v>
      </c>
      <c r="AA14" s="112"/>
    </row>
    <row r="15" spans="1:27" ht="18" customHeight="1" thickBot="1" x14ac:dyDescent="0.3">
      <c r="A15" s="117" t="s">
        <v>45</v>
      </c>
      <c r="B15" s="107">
        <v>96</v>
      </c>
      <c r="C15" s="107"/>
      <c r="D15" s="107">
        <v>124</v>
      </c>
      <c r="E15" s="107"/>
      <c r="F15" s="107">
        <v>98</v>
      </c>
      <c r="G15" s="107"/>
      <c r="H15" s="107">
        <v>83</v>
      </c>
      <c r="I15" s="107"/>
      <c r="J15" s="107">
        <v>147</v>
      </c>
      <c r="K15" s="107"/>
      <c r="L15" s="107">
        <v>192</v>
      </c>
      <c r="M15" s="107"/>
      <c r="N15" s="107">
        <v>187</v>
      </c>
      <c r="O15" s="107"/>
      <c r="P15" s="107">
        <v>209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5">
        <f>SUM(B15:X15)</f>
        <v>1136</v>
      </c>
      <c r="AA15" s="112"/>
    </row>
    <row r="16" spans="1:27" ht="18" customHeight="1" thickBot="1" x14ac:dyDescent="0.3">
      <c r="A16" s="115" t="s">
        <v>44</v>
      </c>
      <c r="B16" s="107">
        <v>2525</v>
      </c>
      <c r="C16" s="107"/>
      <c r="D16" s="107">
        <v>3185</v>
      </c>
      <c r="E16" s="107"/>
      <c r="F16" s="107">
        <v>3200</v>
      </c>
      <c r="G16" s="107"/>
      <c r="H16" s="107">
        <v>1885</v>
      </c>
      <c r="I16" s="107"/>
      <c r="J16" s="107">
        <v>2491</v>
      </c>
      <c r="K16" s="107"/>
      <c r="L16" s="107">
        <v>2527</v>
      </c>
      <c r="M16" s="107"/>
      <c r="N16" s="107">
        <v>2673</v>
      </c>
      <c r="O16" s="107"/>
      <c r="P16" s="107">
        <v>2354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5">
        <f>SUM(B16:X16)</f>
        <v>20840</v>
      </c>
      <c r="AA16" s="112"/>
    </row>
    <row r="17" spans="1:27" ht="18" customHeight="1" thickBot="1" x14ac:dyDescent="0.3">
      <c r="A17" s="102" t="s">
        <v>83</v>
      </c>
      <c r="B17" s="93"/>
      <c r="C17" s="93">
        <v>238</v>
      </c>
      <c r="D17" s="97"/>
      <c r="E17" s="94">
        <v>199</v>
      </c>
      <c r="F17" s="97"/>
      <c r="G17" s="94">
        <f>SUM(F18:F21)</f>
        <v>193</v>
      </c>
      <c r="H17" s="97"/>
      <c r="I17" s="94">
        <f>SUM(H18:H21)</f>
        <v>153</v>
      </c>
      <c r="J17" s="97"/>
      <c r="K17" s="94">
        <v>170</v>
      </c>
      <c r="L17" s="97"/>
      <c r="M17" s="94">
        <v>198</v>
      </c>
      <c r="N17" s="97"/>
      <c r="O17" s="94">
        <v>200</v>
      </c>
      <c r="P17" s="97"/>
      <c r="Q17" s="94">
        <v>199</v>
      </c>
      <c r="R17" s="95"/>
      <c r="S17" s="96">
        <f t="shared" ref="S17" si="4">SUM(R18:R21)</f>
        <v>0</v>
      </c>
      <c r="T17" s="95"/>
      <c r="U17" s="96">
        <f>SUM(T18:T21)</f>
        <v>0</v>
      </c>
      <c r="V17" s="95"/>
      <c r="W17" s="96">
        <f t="shared" ref="W17" si="5">SUM(V18:V21)</f>
        <v>0</v>
      </c>
      <c r="X17" s="95"/>
      <c r="Y17" s="96">
        <f t="shared" ref="Y17" si="6">SUM(X18:X21)</f>
        <v>0</v>
      </c>
      <c r="Z17" s="87"/>
      <c r="AA17" s="88">
        <f>SUM(B17:Y17)</f>
        <v>1550</v>
      </c>
    </row>
    <row r="18" spans="1:27" ht="18" customHeight="1" thickBot="1" x14ac:dyDescent="0.3">
      <c r="A18" s="117" t="s">
        <v>21</v>
      </c>
      <c r="B18" s="107">
        <v>110</v>
      </c>
      <c r="C18" s="107"/>
      <c r="D18" s="107">
        <v>57</v>
      </c>
      <c r="E18" s="107"/>
      <c r="F18" s="107">
        <v>79</v>
      </c>
      <c r="G18" s="107"/>
      <c r="H18" s="107">
        <v>58</v>
      </c>
      <c r="I18" s="107"/>
      <c r="J18" s="107">
        <v>52</v>
      </c>
      <c r="K18" s="107"/>
      <c r="L18" s="107">
        <v>65</v>
      </c>
      <c r="M18" s="107"/>
      <c r="N18" s="107">
        <v>80</v>
      </c>
      <c r="O18" s="107"/>
      <c r="P18" s="107">
        <v>95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5">
        <f>SUM(B18:X18)</f>
        <v>596</v>
      </c>
      <c r="AA18" s="112"/>
    </row>
    <row r="19" spans="1:27" ht="18" customHeight="1" thickBot="1" x14ac:dyDescent="0.3">
      <c r="A19" s="117" t="s">
        <v>5</v>
      </c>
      <c r="B19" s="107">
        <v>86</v>
      </c>
      <c r="C19" s="107"/>
      <c r="D19" s="107">
        <v>97</v>
      </c>
      <c r="E19" s="107"/>
      <c r="F19" s="107">
        <v>64</v>
      </c>
      <c r="G19" s="107"/>
      <c r="H19" s="107">
        <v>47</v>
      </c>
      <c r="I19" s="107"/>
      <c r="J19" s="107">
        <v>46</v>
      </c>
      <c r="K19" s="107"/>
      <c r="L19" s="107">
        <v>53</v>
      </c>
      <c r="M19" s="107"/>
      <c r="N19" s="107">
        <v>52</v>
      </c>
      <c r="O19" s="107"/>
      <c r="P19" s="107">
        <v>55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5">
        <f>SUM(B19:X19)</f>
        <v>500</v>
      </c>
      <c r="AA19" s="112"/>
    </row>
    <row r="20" spans="1:27" ht="18" customHeight="1" thickBot="1" x14ac:dyDescent="0.3">
      <c r="A20" s="117" t="s">
        <v>45</v>
      </c>
      <c r="B20" s="109">
        <v>40</v>
      </c>
      <c r="C20" s="109"/>
      <c r="D20" s="109">
        <v>36</v>
      </c>
      <c r="E20" s="109"/>
      <c r="F20" s="109">
        <v>36</v>
      </c>
      <c r="G20" s="109"/>
      <c r="H20" s="109">
        <v>31</v>
      </c>
      <c r="I20" s="109"/>
      <c r="J20" s="109">
        <v>52</v>
      </c>
      <c r="K20" s="109"/>
      <c r="L20" s="109">
        <v>53</v>
      </c>
      <c r="M20" s="109"/>
      <c r="N20" s="109">
        <v>44</v>
      </c>
      <c r="O20" s="109"/>
      <c r="P20" s="109">
        <v>31</v>
      </c>
      <c r="Q20" s="109"/>
      <c r="R20" s="109"/>
      <c r="S20" s="109"/>
      <c r="T20" s="109"/>
      <c r="U20" s="109"/>
      <c r="V20" s="109"/>
      <c r="W20" s="109"/>
      <c r="X20" s="109"/>
      <c r="Y20" s="109"/>
      <c r="Z20" s="105">
        <f>SUM(B20:X20)</f>
        <v>323</v>
      </c>
      <c r="AA20" s="112"/>
    </row>
    <row r="21" spans="1:27" ht="18" customHeight="1" thickBot="1" x14ac:dyDescent="0.3">
      <c r="A21" s="117" t="s">
        <v>15</v>
      </c>
      <c r="B21" s="107">
        <v>2</v>
      </c>
      <c r="C21" s="107"/>
      <c r="D21" s="107">
        <v>9</v>
      </c>
      <c r="E21" s="107"/>
      <c r="F21" s="107">
        <v>14</v>
      </c>
      <c r="G21" s="107"/>
      <c r="H21" s="107">
        <v>17</v>
      </c>
      <c r="I21" s="107"/>
      <c r="J21" s="107">
        <v>20</v>
      </c>
      <c r="K21" s="107"/>
      <c r="L21" s="107">
        <v>27</v>
      </c>
      <c r="M21" s="107"/>
      <c r="N21" s="107">
        <v>24</v>
      </c>
      <c r="O21" s="107"/>
      <c r="P21" s="107">
        <v>18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5">
        <f>SUM(B21:X21)</f>
        <v>131</v>
      </c>
      <c r="AA21" s="112"/>
    </row>
    <row r="22" spans="1:27" ht="18" customHeight="1" thickBot="1" x14ac:dyDescent="0.3">
      <c r="A22" s="102" t="s">
        <v>82</v>
      </c>
      <c r="B22" s="93"/>
      <c r="C22" s="93">
        <v>879</v>
      </c>
      <c r="D22" s="97"/>
      <c r="E22" s="94">
        <v>1035</v>
      </c>
      <c r="F22" s="97"/>
      <c r="G22" s="94">
        <f>SUM(F23:F27)</f>
        <v>1370</v>
      </c>
      <c r="H22" s="97"/>
      <c r="I22" s="94">
        <f>SUM(H23:H27)</f>
        <v>1057</v>
      </c>
      <c r="J22" s="97"/>
      <c r="K22" s="94">
        <v>1335</v>
      </c>
      <c r="L22" s="97"/>
      <c r="M22" s="94">
        <v>1286</v>
      </c>
      <c r="N22" s="97"/>
      <c r="O22" s="94">
        <v>1257</v>
      </c>
      <c r="P22" s="97"/>
      <c r="Q22" s="94">
        <v>1196</v>
      </c>
      <c r="R22" s="95"/>
      <c r="S22" s="96">
        <f t="shared" ref="S22" si="7">SUM(R23:R27)</f>
        <v>0</v>
      </c>
      <c r="T22" s="95"/>
      <c r="U22" s="96">
        <f>SUM(T23:T27)</f>
        <v>0</v>
      </c>
      <c r="V22" s="95"/>
      <c r="W22" s="96">
        <f t="shared" ref="W22" si="8">SUM(V23:V27)</f>
        <v>0</v>
      </c>
      <c r="X22" s="95"/>
      <c r="Y22" s="96">
        <f t="shared" ref="Y22" si="9">SUM(X23:X27)</f>
        <v>0</v>
      </c>
      <c r="Z22" s="87"/>
      <c r="AA22" s="88">
        <f>SUM(B22:Y22)</f>
        <v>9415</v>
      </c>
    </row>
    <row r="23" spans="1:27" ht="18" customHeight="1" thickBot="1" x14ac:dyDescent="0.3">
      <c r="A23" s="164" t="s">
        <v>48</v>
      </c>
      <c r="B23" s="109">
        <v>52</v>
      </c>
      <c r="C23" s="109"/>
      <c r="D23" s="109">
        <v>82</v>
      </c>
      <c r="E23" s="109"/>
      <c r="F23" s="109">
        <v>92</v>
      </c>
      <c r="G23" s="109"/>
      <c r="H23" s="109">
        <v>71</v>
      </c>
      <c r="I23" s="109"/>
      <c r="J23" s="109">
        <v>73</v>
      </c>
      <c r="K23" s="109"/>
      <c r="L23" s="109">
        <v>136</v>
      </c>
      <c r="M23" s="109"/>
      <c r="N23" s="109">
        <v>112</v>
      </c>
      <c r="O23" s="109"/>
      <c r="P23" s="109">
        <v>64</v>
      </c>
      <c r="Q23" s="109"/>
      <c r="R23" s="109"/>
      <c r="S23" s="109"/>
      <c r="T23" s="109"/>
      <c r="U23" s="109"/>
      <c r="V23" s="109"/>
      <c r="W23" s="109"/>
      <c r="X23" s="109"/>
      <c r="Y23" s="109"/>
      <c r="Z23" s="105">
        <f>SUM(B23:X23)</f>
        <v>682</v>
      </c>
      <c r="AA23" s="112"/>
    </row>
    <row r="24" spans="1:27" ht="18" customHeight="1" thickBot="1" x14ac:dyDescent="0.3">
      <c r="A24" s="117" t="s">
        <v>5</v>
      </c>
      <c r="B24" s="107">
        <v>119</v>
      </c>
      <c r="C24" s="107"/>
      <c r="D24" s="107">
        <v>164</v>
      </c>
      <c r="E24" s="107"/>
      <c r="F24" s="107">
        <v>229</v>
      </c>
      <c r="G24" s="107"/>
      <c r="H24" s="107">
        <v>222</v>
      </c>
      <c r="I24" s="107"/>
      <c r="J24" s="107">
        <v>251</v>
      </c>
      <c r="K24" s="107"/>
      <c r="L24" s="107">
        <v>213</v>
      </c>
      <c r="M24" s="107"/>
      <c r="N24" s="107">
        <v>166</v>
      </c>
      <c r="O24" s="107"/>
      <c r="P24" s="107">
        <v>156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5">
        <f>SUM(B24:X24)</f>
        <v>1520</v>
      </c>
      <c r="AA24" s="112"/>
    </row>
    <row r="25" spans="1:27" ht="18" customHeight="1" thickBot="1" x14ac:dyDescent="0.3">
      <c r="A25" s="117" t="s">
        <v>52</v>
      </c>
      <c r="B25" s="109">
        <v>466</v>
      </c>
      <c r="C25" s="109"/>
      <c r="D25" s="109">
        <v>602</v>
      </c>
      <c r="E25" s="109"/>
      <c r="F25" s="109">
        <v>841</v>
      </c>
      <c r="G25" s="109"/>
      <c r="H25" s="109">
        <v>593</v>
      </c>
      <c r="I25" s="109"/>
      <c r="J25" s="109">
        <v>818</v>
      </c>
      <c r="K25" s="109"/>
      <c r="L25" s="109">
        <v>711</v>
      </c>
      <c r="M25" s="109"/>
      <c r="N25" s="109">
        <v>741</v>
      </c>
      <c r="O25" s="109"/>
      <c r="P25" s="109">
        <v>759</v>
      </c>
      <c r="Q25" s="109"/>
      <c r="R25" s="109"/>
      <c r="S25" s="109"/>
      <c r="T25" s="109"/>
      <c r="U25" s="109"/>
      <c r="V25" s="109"/>
      <c r="W25" s="109"/>
      <c r="X25" s="109"/>
      <c r="Y25" s="109"/>
      <c r="Z25" s="105">
        <f>SUM(B25:X25)</f>
        <v>5531</v>
      </c>
      <c r="AA25" s="112"/>
    </row>
    <row r="26" spans="1:27" ht="18" customHeight="1" thickBot="1" x14ac:dyDescent="0.3">
      <c r="A26" s="117" t="s">
        <v>53</v>
      </c>
      <c r="B26" s="107">
        <v>62</v>
      </c>
      <c r="C26" s="107"/>
      <c r="D26" s="107">
        <v>59</v>
      </c>
      <c r="E26" s="107"/>
      <c r="F26" s="107">
        <v>82</v>
      </c>
      <c r="G26" s="107"/>
      <c r="H26" s="107">
        <v>67</v>
      </c>
      <c r="I26" s="107"/>
      <c r="J26" s="107">
        <v>73</v>
      </c>
      <c r="K26" s="107"/>
      <c r="L26" s="107">
        <v>80</v>
      </c>
      <c r="M26" s="107"/>
      <c r="N26" s="107">
        <v>81</v>
      </c>
      <c r="O26" s="107"/>
      <c r="P26" s="107">
        <v>88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5">
        <f>SUM(B26:X26)</f>
        <v>592</v>
      </c>
      <c r="AA26" s="112"/>
    </row>
    <row r="27" spans="1:27" ht="18" customHeight="1" thickBot="1" x14ac:dyDescent="0.3">
      <c r="A27" s="196" t="s">
        <v>136</v>
      </c>
      <c r="B27" s="107">
        <v>180</v>
      </c>
      <c r="C27" s="107"/>
      <c r="D27" s="107">
        <v>128</v>
      </c>
      <c r="E27" s="107"/>
      <c r="F27" s="107">
        <v>126</v>
      </c>
      <c r="G27" s="107"/>
      <c r="H27" s="107">
        <v>104</v>
      </c>
      <c r="I27" s="107"/>
      <c r="J27" s="107">
        <v>120</v>
      </c>
      <c r="K27" s="107"/>
      <c r="L27" s="107">
        <v>146</v>
      </c>
      <c r="M27" s="107"/>
      <c r="N27" s="107">
        <v>157</v>
      </c>
      <c r="O27" s="107"/>
      <c r="P27" s="107">
        <v>129</v>
      </c>
      <c r="Q27" s="107"/>
      <c r="R27" s="107"/>
      <c r="S27" s="107"/>
      <c r="T27" s="107"/>
      <c r="U27" s="107"/>
      <c r="V27" s="107"/>
      <c r="W27" s="107"/>
      <c r="X27" s="107"/>
      <c r="Y27" s="107"/>
      <c r="Z27" s="105">
        <f>SUM(B27:X27)</f>
        <v>1090</v>
      </c>
      <c r="AA27" s="112"/>
    </row>
    <row r="28" spans="1:27" ht="18" customHeight="1" thickBot="1" x14ac:dyDescent="0.3">
      <c r="A28" s="102" t="s">
        <v>81</v>
      </c>
      <c r="B28" s="100"/>
      <c r="C28" s="93">
        <v>657</v>
      </c>
      <c r="D28" s="97"/>
      <c r="E28" s="94">
        <v>550</v>
      </c>
      <c r="F28" s="97"/>
      <c r="G28" s="94">
        <f>SUM(F29:F31)</f>
        <v>712</v>
      </c>
      <c r="H28" s="97"/>
      <c r="I28" s="94">
        <f>SUM(H29:H31)</f>
        <v>521</v>
      </c>
      <c r="J28" s="97"/>
      <c r="K28" s="94">
        <v>661</v>
      </c>
      <c r="L28" s="97"/>
      <c r="M28" s="94">
        <v>841</v>
      </c>
      <c r="N28" s="97"/>
      <c r="O28" s="94">
        <v>1004</v>
      </c>
      <c r="P28" s="97"/>
      <c r="Q28" s="94">
        <v>1186</v>
      </c>
      <c r="R28" s="95"/>
      <c r="S28" s="96">
        <f>SUM(R29:R31)</f>
        <v>0</v>
      </c>
      <c r="T28" s="95"/>
      <c r="U28" s="96">
        <f>SUM(T29:T31)</f>
        <v>0</v>
      </c>
      <c r="V28" s="95"/>
      <c r="W28" s="96">
        <f>SUM(V29:V31)</f>
        <v>0</v>
      </c>
      <c r="X28" s="95"/>
      <c r="Y28" s="96">
        <f>SUM(X29:X31)</f>
        <v>0</v>
      </c>
      <c r="Z28" s="87"/>
      <c r="AA28" s="88">
        <f>SUM(B28:Y28)</f>
        <v>6132</v>
      </c>
    </row>
    <row r="29" spans="1:27" ht="18" customHeight="1" thickBot="1" x14ac:dyDescent="0.3">
      <c r="A29" s="117" t="s">
        <v>54</v>
      </c>
      <c r="B29" s="107">
        <v>459</v>
      </c>
      <c r="C29" s="107"/>
      <c r="D29" s="107">
        <v>411</v>
      </c>
      <c r="E29" s="107"/>
      <c r="F29" s="107">
        <v>500</v>
      </c>
      <c r="G29" s="107"/>
      <c r="H29" s="107">
        <v>368</v>
      </c>
      <c r="I29" s="107"/>
      <c r="J29" s="107">
        <v>488</v>
      </c>
      <c r="K29" s="107"/>
      <c r="L29" s="107">
        <v>597</v>
      </c>
      <c r="M29" s="107"/>
      <c r="N29" s="107">
        <v>727</v>
      </c>
      <c r="O29" s="107"/>
      <c r="P29" s="107">
        <v>782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5">
        <f>SUM(B29:X29)</f>
        <v>4332</v>
      </c>
      <c r="AA29" s="112"/>
    </row>
    <row r="30" spans="1:27" ht="18" customHeight="1" thickBot="1" x14ac:dyDescent="0.3">
      <c r="A30" s="117" t="s">
        <v>152</v>
      </c>
      <c r="B30" s="204">
        <v>151</v>
      </c>
      <c r="C30" s="204"/>
      <c r="D30" s="204">
        <v>102</v>
      </c>
      <c r="E30" s="204"/>
      <c r="F30" s="204">
        <v>170</v>
      </c>
      <c r="G30" s="204"/>
      <c r="H30" s="204">
        <v>127</v>
      </c>
      <c r="I30" s="204"/>
      <c r="J30" s="204">
        <v>141</v>
      </c>
      <c r="K30" s="204"/>
      <c r="L30" s="204">
        <v>213</v>
      </c>
      <c r="M30" s="204"/>
      <c r="N30" s="204">
        <v>221</v>
      </c>
      <c r="O30" s="204"/>
      <c r="P30" s="204">
        <v>306</v>
      </c>
      <c r="Q30" s="204"/>
      <c r="R30" s="204"/>
      <c r="S30" s="204"/>
      <c r="T30" s="204"/>
      <c r="U30" s="204"/>
      <c r="V30" s="204"/>
      <c r="W30" s="204"/>
      <c r="X30" s="204"/>
      <c r="Y30" s="204"/>
      <c r="Z30" s="105">
        <f>SUM(B30:X30)</f>
        <v>1431</v>
      </c>
      <c r="AA30" s="112"/>
    </row>
    <row r="31" spans="1:27" ht="18" customHeight="1" thickBot="1" x14ac:dyDescent="0.3">
      <c r="A31" s="117" t="s">
        <v>45</v>
      </c>
      <c r="B31" s="107">
        <v>47</v>
      </c>
      <c r="C31" s="107"/>
      <c r="D31" s="107">
        <v>37</v>
      </c>
      <c r="E31" s="107"/>
      <c r="F31" s="107">
        <v>42</v>
      </c>
      <c r="G31" s="107"/>
      <c r="H31" s="107">
        <v>26</v>
      </c>
      <c r="I31" s="107"/>
      <c r="J31" s="107">
        <v>32</v>
      </c>
      <c r="K31" s="107"/>
      <c r="L31" s="107">
        <v>31</v>
      </c>
      <c r="M31" s="107"/>
      <c r="N31" s="107">
        <v>56</v>
      </c>
      <c r="O31" s="107"/>
      <c r="P31" s="107">
        <v>98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5">
        <f t="shared" ref="Z31" si="10">SUM(B31:X31)</f>
        <v>369</v>
      </c>
      <c r="AA31" s="112"/>
    </row>
    <row r="32" spans="1:27" ht="18" customHeight="1" thickBot="1" x14ac:dyDescent="0.3">
      <c r="A32" s="102" t="s">
        <v>70</v>
      </c>
      <c r="B32" s="93"/>
      <c r="C32" s="93">
        <v>903</v>
      </c>
      <c r="D32" s="97"/>
      <c r="E32" s="94">
        <v>1421</v>
      </c>
      <c r="F32" s="97"/>
      <c r="G32" s="94">
        <f>SUM(F33:F39)</f>
        <v>1657</v>
      </c>
      <c r="H32" s="97"/>
      <c r="I32" s="94">
        <f>SUM(H33:H39)</f>
        <v>958</v>
      </c>
      <c r="J32" s="97"/>
      <c r="K32" s="94">
        <v>1211</v>
      </c>
      <c r="L32" s="97"/>
      <c r="M32" s="94">
        <v>1216</v>
      </c>
      <c r="N32" s="97"/>
      <c r="O32" s="94">
        <v>1383</v>
      </c>
      <c r="P32" s="97"/>
      <c r="Q32" s="94">
        <v>1602</v>
      </c>
      <c r="R32" s="95"/>
      <c r="S32" s="99">
        <f t="shared" ref="S32:U32" si="11">SUM(R33:R39)</f>
        <v>0</v>
      </c>
      <c r="T32" s="95"/>
      <c r="U32" s="99">
        <f t="shared" si="11"/>
        <v>0</v>
      </c>
      <c r="V32" s="95"/>
      <c r="W32" s="99">
        <f t="shared" ref="W32" si="12">SUM(V33:V39)</f>
        <v>0</v>
      </c>
      <c r="X32" s="95"/>
      <c r="Y32" s="99">
        <f t="shared" ref="Y32" si="13">SUM(X33:X39)</f>
        <v>0</v>
      </c>
      <c r="Z32" s="87"/>
      <c r="AA32" s="88">
        <f>SUM(B32:Y32)</f>
        <v>10351</v>
      </c>
    </row>
    <row r="33" spans="1:27" ht="18" customHeight="1" thickBot="1" x14ac:dyDescent="0.3">
      <c r="A33" s="117" t="s">
        <v>6</v>
      </c>
      <c r="B33" s="107">
        <v>0</v>
      </c>
      <c r="C33" s="107"/>
      <c r="D33" s="107">
        <v>555</v>
      </c>
      <c r="E33" s="107"/>
      <c r="F33" s="107">
        <v>354</v>
      </c>
      <c r="G33" s="107"/>
      <c r="H33" s="107">
        <v>203</v>
      </c>
      <c r="I33" s="107"/>
      <c r="J33" s="107">
        <v>305</v>
      </c>
      <c r="K33" s="107"/>
      <c r="L33" s="107">
        <v>293</v>
      </c>
      <c r="M33" s="107"/>
      <c r="N33" s="107">
        <v>305</v>
      </c>
      <c r="O33" s="107"/>
      <c r="P33" s="107">
        <v>398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5">
        <f t="shared" ref="Z33:Z39" si="14">SUM(B33:X33)</f>
        <v>2413</v>
      </c>
      <c r="AA33" s="112"/>
    </row>
    <row r="34" spans="1:27" ht="18" customHeight="1" thickBot="1" x14ac:dyDescent="0.3">
      <c r="A34" s="117" t="s">
        <v>5</v>
      </c>
      <c r="B34" s="107">
        <v>0</v>
      </c>
      <c r="C34" s="107"/>
      <c r="D34" s="107">
        <v>117</v>
      </c>
      <c r="E34" s="107"/>
      <c r="F34" s="107">
        <v>194</v>
      </c>
      <c r="G34" s="107"/>
      <c r="H34" s="107">
        <v>111</v>
      </c>
      <c r="I34" s="107"/>
      <c r="J34" s="107">
        <v>134</v>
      </c>
      <c r="K34" s="107"/>
      <c r="L34" s="107">
        <v>165</v>
      </c>
      <c r="M34" s="107"/>
      <c r="N34" s="107">
        <v>125</v>
      </c>
      <c r="O34" s="107"/>
      <c r="P34" s="107">
        <v>136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5">
        <f t="shared" si="14"/>
        <v>982</v>
      </c>
      <c r="AA34" s="112"/>
    </row>
    <row r="35" spans="1:27" ht="18" customHeight="1" thickBot="1" x14ac:dyDescent="0.3">
      <c r="A35" s="117" t="s">
        <v>45</v>
      </c>
      <c r="B35" s="107">
        <v>0</v>
      </c>
      <c r="C35" s="107"/>
      <c r="D35" s="107">
        <v>5</v>
      </c>
      <c r="E35" s="107"/>
      <c r="F35" s="107">
        <v>7</v>
      </c>
      <c r="G35" s="107"/>
      <c r="H35" s="107">
        <v>2</v>
      </c>
      <c r="I35" s="107"/>
      <c r="J35" s="107">
        <v>9</v>
      </c>
      <c r="K35" s="107"/>
      <c r="L35" s="107">
        <v>23</v>
      </c>
      <c r="M35" s="107"/>
      <c r="N35" s="107">
        <v>21</v>
      </c>
      <c r="O35" s="107"/>
      <c r="P35" s="107">
        <v>23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5">
        <f t="shared" si="14"/>
        <v>90</v>
      </c>
      <c r="AA35" s="112"/>
    </row>
    <row r="36" spans="1:27" ht="18" customHeight="1" thickBot="1" x14ac:dyDescent="0.3">
      <c r="A36" s="117" t="s">
        <v>47</v>
      </c>
      <c r="B36" s="107">
        <v>0</v>
      </c>
      <c r="C36" s="107"/>
      <c r="D36" s="107">
        <v>270</v>
      </c>
      <c r="E36" s="107"/>
      <c r="F36" s="107">
        <v>240</v>
      </c>
      <c r="G36" s="107"/>
      <c r="H36" s="107">
        <v>169</v>
      </c>
      <c r="I36" s="107"/>
      <c r="J36" s="107">
        <v>239</v>
      </c>
      <c r="K36" s="107"/>
      <c r="L36" s="107">
        <v>196</v>
      </c>
      <c r="M36" s="107"/>
      <c r="N36" s="107">
        <v>207</v>
      </c>
      <c r="O36" s="107"/>
      <c r="P36" s="107">
        <v>188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5">
        <f t="shared" si="14"/>
        <v>1509</v>
      </c>
      <c r="AA36" s="112"/>
    </row>
    <row r="37" spans="1:27" ht="18" customHeight="1" thickBot="1" x14ac:dyDescent="0.3">
      <c r="A37" s="114" t="s">
        <v>55</v>
      </c>
      <c r="B37" s="107">
        <v>0</v>
      </c>
      <c r="C37" s="107"/>
      <c r="D37" s="107">
        <v>0</v>
      </c>
      <c r="E37" s="107"/>
      <c r="F37" s="107">
        <v>0</v>
      </c>
      <c r="G37" s="107"/>
      <c r="H37" s="107">
        <v>0</v>
      </c>
      <c r="I37" s="107"/>
      <c r="J37" s="107">
        <v>0</v>
      </c>
      <c r="K37" s="107"/>
      <c r="L37" s="107">
        <v>0</v>
      </c>
      <c r="M37" s="107"/>
      <c r="N37" s="107">
        <v>0</v>
      </c>
      <c r="O37" s="107"/>
      <c r="P37" s="107">
        <v>0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5">
        <f t="shared" si="14"/>
        <v>0</v>
      </c>
      <c r="AA37" s="112"/>
    </row>
    <row r="38" spans="1:27" ht="18" customHeight="1" thickBot="1" x14ac:dyDescent="0.3">
      <c r="A38" s="115" t="s">
        <v>44</v>
      </c>
      <c r="B38" s="107">
        <v>903</v>
      </c>
      <c r="C38" s="107"/>
      <c r="D38" s="107">
        <v>462</v>
      </c>
      <c r="E38" s="107"/>
      <c r="F38" s="107">
        <v>855</v>
      </c>
      <c r="G38" s="107"/>
      <c r="H38" s="107">
        <v>471</v>
      </c>
      <c r="I38" s="107"/>
      <c r="J38" s="107">
        <v>520</v>
      </c>
      <c r="K38" s="107"/>
      <c r="L38" s="107">
        <v>529</v>
      </c>
      <c r="M38" s="107"/>
      <c r="N38" s="107">
        <v>709</v>
      </c>
      <c r="O38" s="107"/>
      <c r="P38" s="107">
        <v>849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5">
        <f t="shared" si="14"/>
        <v>5298</v>
      </c>
      <c r="AA38" s="112"/>
    </row>
    <row r="39" spans="1:27" ht="18" customHeight="1" thickBot="1" x14ac:dyDescent="0.3">
      <c r="A39" s="117" t="s">
        <v>46</v>
      </c>
      <c r="B39" s="107">
        <v>0</v>
      </c>
      <c r="C39" s="107"/>
      <c r="D39" s="107">
        <v>12</v>
      </c>
      <c r="E39" s="107"/>
      <c r="F39" s="107">
        <v>7</v>
      </c>
      <c r="G39" s="107"/>
      <c r="H39" s="107">
        <v>2</v>
      </c>
      <c r="I39" s="107"/>
      <c r="J39" s="107">
        <v>4</v>
      </c>
      <c r="K39" s="107"/>
      <c r="L39" s="107">
        <v>10</v>
      </c>
      <c r="M39" s="107"/>
      <c r="N39" s="107">
        <v>16</v>
      </c>
      <c r="O39" s="107"/>
      <c r="P39" s="107">
        <v>8</v>
      </c>
      <c r="Q39" s="107"/>
      <c r="R39" s="107"/>
      <c r="S39" s="107"/>
      <c r="T39" s="107"/>
      <c r="U39" s="107"/>
      <c r="V39" s="107"/>
      <c r="W39" s="107"/>
      <c r="X39" s="107"/>
      <c r="Y39" s="107"/>
      <c r="Z39" s="105">
        <f t="shared" si="14"/>
        <v>59</v>
      </c>
      <c r="AA39" s="112"/>
    </row>
    <row r="40" spans="1:27" ht="18" customHeight="1" thickBot="1" x14ac:dyDescent="0.3">
      <c r="A40" s="102" t="s">
        <v>180</v>
      </c>
      <c r="B40" s="100"/>
      <c r="C40" s="93">
        <v>1593</v>
      </c>
      <c r="D40" s="97"/>
      <c r="E40" s="94">
        <v>1343</v>
      </c>
      <c r="F40" s="97"/>
      <c r="G40" s="94">
        <f>SUM(F41)</f>
        <v>1529</v>
      </c>
      <c r="H40" s="97"/>
      <c r="I40" s="94">
        <v>1302</v>
      </c>
      <c r="J40" s="97"/>
      <c r="K40" s="94">
        <v>1576</v>
      </c>
      <c r="L40" s="97"/>
      <c r="M40" s="94">
        <v>1522</v>
      </c>
      <c r="N40" s="97"/>
      <c r="O40" s="94">
        <v>1466</v>
      </c>
      <c r="P40" s="97"/>
      <c r="Q40" s="94">
        <v>1506</v>
      </c>
      <c r="R40" s="95"/>
      <c r="S40" s="96">
        <f t="shared" ref="S40:U40" si="15">SUM(R41)</f>
        <v>0</v>
      </c>
      <c r="T40" s="95"/>
      <c r="U40" s="96">
        <f t="shared" si="15"/>
        <v>0</v>
      </c>
      <c r="V40" s="95"/>
      <c r="W40" s="96">
        <f t="shared" ref="W40" si="16">SUM(V41)</f>
        <v>0</v>
      </c>
      <c r="X40" s="95"/>
      <c r="Y40" s="96">
        <f t="shared" ref="Y40" si="17">SUM(X41)</f>
        <v>0</v>
      </c>
      <c r="Z40" s="87"/>
      <c r="AA40" s="88">
        <f>SUM(B40:Y40)</f>
        <v>11837</v>
      </c>
    </row>
    <row r="41" spans="1:27" ht="18" customHeight="1" thickBot="1" x14ac:dyDescent="0.3">
      <c r="A41" s="117" t="s">
        <v>113</v>
      </c>
      <c r="B41" s="107">
        <v>1593</v>
      </c>
      <c r="C41" s="107"/>
      <c r="D41" s="107">
        <v>1343</v>
      </c>
      <c r="E41" s="107"/>
      <c r="F41" s="107">
        <v>1529</v>
      </c>
      <c r="G41" s="107"/>
      <c r="H41" s="107">
        <v>1303</v>
      </c>
      <c r="I41" s="107"/>
      <c r="J41" s="107">
        <v>1576</v>
      </c>
      <c r="K41" s="107"/>
      <c r="L41" s="107">
        <v>1522</v>
      </c>
      <c r="M41" s="107"/>
      <c r="N41" s="107">
        <v>1466</v>
      </c>
      <c r="O41" s="107"/>
      <c r="P41" s="107">
        <v>1506</v>
      </c>
      <c r="Q41" s="107"/>
      <c r="R41" s="107"/>
      <c r="S41" s="107"/>
      <c r="T41" s="107"/>
      <c r="U41" s="107"/>
      <c r="V41" s="107"/>
      <c r="W41" s="107"/>
      <c r="X41" s="107"/>
      <c r="Y41" s="107"/>
      <c r="Z41" s="105">
        <f>SUM(B41:X41)</f>
        <v>11838</v>
      </c>
      <c r="AA41" s="112"/>
    </row>
    <row r="42" spans="1:27" ht="18" customHeight="1" thickBot="1" x14ac:dyDescent="0.3">
      <c r="A42" s="102" t="s">
        <v>68</v>
      </c>
      <c r="B42" s="93"/>
      <c r="C42" s="93">
        <v>188</v>
      </c>
      <c r="D42" s="94"/>
      <c r="E42" s="94">
        <v>194</v>
      </c>
      <c r="F42" s="94"/>
      <c r="G42" s="94">
        <f>SUM(F43:F48)</f>
        <v>238</v>
      </c>
      <c r="H42" s="94"/>
      <c r="I42" s="94">
        <f>SUM(H43:H48)</f>
        <v>163</v>
      </c>
      <c r="J42" s="94"/>
      <c r="K42" s="94">
        <v>194</v>
      </c>
      <c r="L42" s="94"/>
      <c r="M42" s="94">
        <v>257</v>
      </c>
      <c r="N42" s="94"/>
      <c r="O42" s="94">
        <v>278</v>
      </c>
      <c r="P42" s="94"/>
      <c r="Q42" s="94">
        <v>245</v>
      </c>
      <c r="R42" s="95"/>
      <c r="S42" s="99">
        <f t="shared" ref="S42" si="18">SUM(R43:R48)</f>
        <v>0</v>
      </c>
      <c r="T42" s="95"/>
      <c r="U42" s="99">
        <f>SUM(T43:T48)</f>
        <v>0</v>
      </c>
      <c r="V42" s="95"/>
      <c r="W42" s="99">
        <f t="shared" ref="W42" si="19">SUM(V43:V48)</f>
        <v>0</v>
      </c>
      <c r="X42" s="95"/>
      <c r="Y42" s="99">
        <f t="shared" ref="Y42" si="20">SUM(X43:X48)</f>
        <v>0</v>
      </c>
      <c r="Z42" s="87"/>
      <c r="AA42" s="88">
        <f>SUM(B42:Y42)</f>
        <v>1757</v>
      </c>
    </row>
    <row r="43" spans="1:27" ht="18" customHeight="1" thickBot="1" x14ac:dyDescent="0.3">
      <c r="A43" s="113" t="s">
        <v>31</v>
      </c>
      <c r="B43" s="109">
        <v>0</v>
      </c>
      <c r="C43" s="109"/>
      <c r="D43" s="109">
        <v>0</v>
      </c>
      <c r="E43" s="109"/>
      <c r="F43" s="109">
        <v>0</v>
      </c>
      <c r="G43" s="109"/>
      <c r="H43" s="109">
        <v>0</v>
      </c>
      <c r="I43" s="109"/>
      <c r="J43" s="109">
        <v>0</v>
      </c>
      <c r="K43" s="109"/>
      <c r="L43" s="109">
        <v>1</v>
      </c>
      <c r="M43" s="109"/>
      <c r="N43" s="109">
        <v>1</v>
      </c>
      <c r="O43" s="109"/>
      <c r="P43" s="109">
        <v>2</v>
      </c>
      <c r="Q43" s="109"/>
      <c r="R43" s="109"/>
      <c r="S43" s="109"/>
      <c r="T43" s="109"/>
      <c r="U43" s="109"/>
      <c r="V43" s="109"/>
      <c r="W43" s="109"/>
      <c r="X43" s="109"/>
      <c r="Y43" s="109"/>
      <c r="Z43" s="105">
        <f t="shared" ref="Z43:Z48" si="21">SUM(B43:X43)</f>
        <v>4</v>
      </c>
      <c r="AA43" s="112"/>
    </row>
    <row r="44" spans="1:27" ht="18" customHeight="1" thickBot="1" x14ac:dyDescent="0.3">
      <c r="A44" s="113" t="s">
        <v>99</v>
      </c>
      <c r="B44" s="109">
        <v>0</v>
      </c>
      <c r="C44" s="109"/>
      <c r="D44" s="109">
        <v>0</v>
      </c>
      <c r="E44" s="109"/>
      <c r="F44" s="109">
        <v>0</v>
      </c>
      <c r="G44" s="109"/>
      <c r="H44" s="109">
        <v>0</v>
      </c>
      <c r="I44" s="109"/>
      <c r="J44" s="109">
        <v>1</v>
      </c>
      <c r="K44" s="109"/>
      <c r="L44" s="109">
        <v>0</v>
      </c>
      <c r="M44" s="109"/>
      <c r="N44" s="109">
        <v>0</v>
      </c>
      <c r="O44" s="109"/>
      <c r="P44" s="109">
        <v>0</v>
      </c>
      <c r="Q44" s="109"/>
      <c r="R44" s="109"/>
      <c r="S44" s="109"/>
      <c r="T44" s="109"/>
      <c r="U44" s="109"/>
      <c r="V44" s="109"/>
      <c r="W44" s="109"/>
      <c r="X44" s="109"/>
      <c r="Y44" s="109"/>
      <c r="Z44" s="105">
        <f t="shared" si="21"/>
        <v>1</v>
      </c>
      <c r="AA44" s="112"/>
    </row>
    <row r="45" spans="1:27" ht="18" customHeight="1" thickBot="1" x14ac:dyDescent="0.3">
      <c r="A45" s="118" t="s">
        <v>20</v>
      </c>
      <c r="B45" s="107">
        <v>97</v>
      </c>
      <c r="C45" s="107"/>
      <c r="D45" s="107">
        <v>83</v>
      </c>
      <c r="E45" s="107"/>
      <c r="F45" s="107">
        <v>66</v>
      </c>
      <c r="G45" s="107"/>
      <c r="H45" s="107">
        <v>43</v>
      </c>
      <c r="I45" s="107"/>
      <c r="J45" s="107">
        <v>46</v>
      </c>
      <c r="K45" s="107"/>
      <c r="L45" s="107">
        <v>45</v>
      </c>
      <c r="M45" s="107"/>
      <c r="N45" s="107">
        <v>62</v>
      </c>
      <c r="O45" s="107"/>
      <c r="P45" s="107">
        <v>69</v>
      </c>
      <c r="Q45" s="107"/>
      <c r="R45" s="107"/>
      <c r="S45" s="107"/>
      <c r="T45" s="107"/>
      <c r="U45" s="107"/>
      <c r="V45" s="107"/>
      <c r="W45" s="107"/>
      <c r="X45" s="107"/>
      <c r="Y45" s="107"/>
      <c r="Z45" s="105">
        <f t="shared" si="21"/>
        <v>511</v>
      </c>
      <c r="AA45" s="112"/>
    </row>
    <row r="46" spans="1:27" ht="18" customHeight="1" thickBot="1" x14ac:dyDescent="0.3">
      <c r="A46" s="119" t="s">
        <v>49</v>
      </c>
      <c r="B46" s="109">
        <v>55</v>
      </c>
      <c r="C46" s="109"/>
      <c r="D46" s="109">
        <v>76</v>
      </c>
      <c r="E46" s="109"/>
      <c r="F46" s="109">
        <v>130</v>
      </c>
      <c r="G46" s="109"/>
      <c r="H46" s="109">
        <v>87</v>
      </c>
      <c r="I46" s="109"/>
      <c r="J46" s="109">
        <v>110</v>
      </c>
      <c r="K46" s="109"/>
      <c r="L46" s="109">
        <v>157</v>
      </c>
      <c r="M46" s="109"/>
      <c r="N46" s="109">
        <v>178</v>
      </c>
      <c r="O46" s="109"/>
      <c r="P46" s="109">
        <v>135</v>
      </c>
      <c r="Q46" s="109"/>
      <c r="R46" s="109"/>
      <c r="S46" s="109"/>
      <c r="T46" s="109"/>
      <c r="U46" s="109"/>
      <c r="V46" s="109"/>
      <c r="W46" s="109"/>
      <c r="X46" s="109"/>
      <c r="Y46" s="109"/>
      <c r="Z46" s="105">
        <f t="shared" si="21"/>
        <v>928</v>
      </c>
      <c r="AA46" s="112"/>
    </row>
    <row r="47" spans="1:27" ht="18" customHeight="1" thickBot="1" x14ac:dyDescent="0.3">
      <c r="A47" s="120" t="s">
        <v>45</v>
      </c>
      <c r="B47" s="107">
        <v>34</v>
      </c>
      <c r="C47" s="107"/>
      <c r="D47" s="107">
        <v>30</v>
      </c>
      <c r="E47" s="107"/>
      <c r="F47" s="107">
        <v>36</v>
      </c>
      <c r="G47" s="107"/>
      <c r="H47" s="107">
        <v>32</v>
      </c>
      <c r="I47" s="107"/>
      <c r="J47" s="107">
        <v>33</v>
      </c>
      <c r="K47" s="107"/>
      <c r="L47" s="107">
        <v>49</v>
      </c>
      <c r="M47" s="107"/>
      <c r="N47" s="107">
        <v>35</v>
      </c>
      <c r="O47" s="107"/>
      <c r="P47" s="107">
        <v>34</v>
      </c>
      <c r="Q47" s="107"/>
      <c r="R47" s="107"/>
      <c r="S47" s="107"/>
      <c r="T47" s="107"/>
      <c r="U47" s="107"/>
      <c r="V47" s="107"/>
      <c r="W47" s="107"/>
      <c r="X47" s="107"/>
      <c r="Y47" s="107"/>
      <c r="Z47" s="105">
        <f t="shared" si="21"/>
        <v>283</v>
      </c>
      <c r="AA47" s="112"/>
    </row>
    <row r="48" spans="1:27" ht="18" customHeight="1" thickBot="1" x14ac:dyDescent="0.3">
      <c r="A48" s="120" t="s">
        <v>5</v>
      </c>
      <c r="B48" s="107">
        <v>2</v>
      </c>
      <c r="C48" s="107"/>
      <c r="D48" s="107">
        <v>5</v>
      </c>
      <c r="E48" s="107"/>
      <c r="F48" s="107">
        <v>6</v>
      </c>
      <c r="G48" s="107"/>
      <c r="H48" s="107">
        <v>1</v>
      </c>
      <c r="I48" s="107"/>
      <c r="J48" s="107">
        <v>4</v>
      </c>
      <c r="K48" s="107"/>
      <c r="L48" s="107">
        <v>5</v>
      </c>
      <c r="M48" s="107"/>
      <c r="N48" s="107">
        <v>2</v>
      </c>
      <c r="O48" s="107"/>
      <c r="P48" s="107">
        <v>5</v>
      </c>
      <c r="Q48" s="107"/>
      <c r="R48" s="107"/>
      <c r="S48" s="107"/>
      <c r="T48" s="107"/>
      <c r="U48" s="107"/>
      <c r="V48" s="107"/>
      <c r="W48" s="107"/>
      <c r="X48" s="107"/>
      <c r="Y48" s="107"/>
      <c r="Z48" s="105">
        <f t="shared" si="21"/>
        <v>30</v>
      </c>
      <c r="AA48" s="112"/>
    </row>
    <row r="49" spans="1:27" ht="18" customHeight="1" thickBot="1" x14ac:dyDescent="0.3">
      <c r="A49" s="102" t="s">
        <v>77</v>
      </c>
      <c r="B49" s="100"/>
      <c r="C49" s="94">
        <v>39</v>
      </c>
      <c r="D49" s="97"/>
      <c r="E49" s="94">
        <v>29</v>
      </c>
      <c r="F49" s="97"/>
      <c r="G49" s="94">
        <f>SUM(F50:F53)</f>
        <v>40</v>
      </c>
      <c r="H49" s="97"/>
      <c r="I49" s="94">
        <f>SUM(H50:H53)</f>
        <v>32</v>
      </c>
      <c r="J49" s="97"/>
      <c r="K49" s="94">
        <v>47</v>
      </c>
      <c r="L49" s="97"/>
      <c r="M49" s="94">
        <v>39</v>
      </c>
      <c r="N49" s="97"/>
      <c r="O49" s="94">
        <v>39</v>
      </c>
      <c r="P49" s="97"/>
      <c r="Q49" s="94">
        <v>44</v>
      </c>
      <c r="R49" s="95"/>
      <c r="S49" s="99">
        <f t="shared" ref="S49:U49" si="22">SUM(R50:R53)</f>
        <v>0</v>
      </c>
      <c r="T49" s="95"/>
      <c r="U49" s="99">
        <f t="shared" si="22"/>
        <v>0</v>
      </c>
      <c r="V49" s="95"/>
      <c r="W49" s="99">
        <f t="shared" ref="W49" si="23">SUM(V50:V53)</f>
        <v>0</v>
      </c>
      <c r="X49" s="95"/>
      <c r="Y49" s="99">
        <f t="shared" ref="Y49" si="24">SUM(X50:X53)</f>
        <v>0</v>
      </c>
      <c r="Z49" s="87"/>
      <c r="AA49" s="88">
        <f>SUM(B49:Y49)</f>
        <v>309</v>
      </c>
    </row>
    <row r="50" spans="1:27" ht="18" customHeight="1" thickBot="1" x14ac:dyDescent="0.3">
      <c r="A50" s="117" t="s">
        <v>50</v>
      </c>
      <c r="B50" s="109">
        <v>19</v>
      </c>
      <c r="C50" s="109"/>
      <c r="D50" s="109">
        <v>15</v>
      </c>
      <c r="E50" s="109"/>
      <c r="F50" s="109">
        <v>22</v>
      </c>
      <c r="G50" s="109"/>
      <c r="H50" s="109">
        <v>12</v>
      </c>
      <c r="I50" s="109"/>
      <c r="J50" s="109">
        <v>23</v>
      </c>
      <c r="K50" s="109"/>
      <c r="L50" s="109">
        <v>17</v>
      </c>
      <c r="M50" s="109"/>
      <c r="N50" s="109">
        <v>9</v>
      </c>
      <c r="O50" s="109"/>
      <c r="P50" s="109">
        <v>18</v>
      </c>
      <c r="Q50" s="109"/>
      <c r="R50" s="109"/>
      <c r="S50" s="109"/>
      <c r="T50" s="109"/>
      <c r="U50" s="109"/>
      <c r="V50" s="109"/>
      <c r="W50" s="109"/>
      <c r="X50" s="109"/>
      <c r="Y50" s="109"/>
      <c r="Z50" s="105">
        <f>SUM(B50:X50)</f>
        <v>135</v>
      </c>
      <c r="AA50" s="112"/>
    </row>
    <row r="51" spans="1:27" ht="18" customHeight="1" thickBot="1" x14ac:dyDescent="0.3">
      <c r="A51" s="113" t="s">
        <v>57</v>
      </c>
      <c r="B51" s="109">
        <v>0</v>
      </c>
      <c r="C51" s="109"/>
      <c r="D51" s="109">
        <v>0</v>
      </c>
      <c r="E51" s="109"/>
      <c r="F51" s="109">
        <v>4</v>
      </c>
      <c r="G51" s="109"/>
      <c r="H51" s="109">
        <v>3</v>
      </c>
      <c r="I51" s="109"/>
      <c r="J51" s="109">
        <v>6</v>
      </c>
      <c r="K51" s="109"/>
      <c r="L51" s="109">
        <v>3</v>
      </c>
      <c r="M51" s="109"/>
      <c r="N51" s="109">
        <v>2</v>
      </c>
      <c r="O51" s="109"/>
      <c r="P51" s="109">
        <v>4</v>
      </c>
      <c r="Q51" s="109"/>
      <c r="R51" s="109"/>
      <c r="S51" s="109"/>
      <c r="T51" s="109"/>
      <c r="U51" s="109"/>
      <c r="V51" s="109"/>
      <c r="W51" s="109"/>
      <c r="X51" s="109"/>
      <c r="Y51" s="109"/>
      <c r="Z51" s="105">
        <f>SUM(B51:X51)</f>
        <v>22</v>
      </c>
      <c r="AA51" s="112"/>
    </row>
    <row r="52" spans="1:27" ht="18" customHeight="1" thickBot="1" x14ac:dyDescent="0.3">
      <c r="A52" s="113" t="s">
        <v>51</v>
      </c>
      <c r="B52" s="109">
        <v>0</v>
      </c>
      <c r="C52" s="109"/>
      <c r="D52" s="109">
        <v>0</v>
      </c>
      <c r="E52" s="109"/>
      <c r="F52" s="109">
        <v>0</v>
      </c>
      <c r="G52" s="109"/>
      <c r="H52" s="109">
        <v>0</v>
      </c>
      <c r="I52" s="109"/>
      <c r="J52" s="109">
        <v>0</v>
      </c>
      <c r="K52" s="109"/>
      <c r="L52" s="109">
        <v>0</v>
      </c>
      <c r="M52" s="109"/>
      <c r="N52" s="109">
        <v>0</v>
      </c>
      <c r="O52" s="109"/>
      <c r="P52" s="109">
        <v>0</v>
      </c>
      <c r="Q52" s="109"/>
      <c r="R52" s="109"/>
      <c r="S52" s="109"/>
      <c r="T52" s="109"/>
      <c r="U52" s="109"/>
      <c r="V52" s="109"/>
      <c r="W52" s="109"/>
      <c r="X52" s="109"/>
      <c r="Y52" s="109"/>
      <c r="Z52" s="105">
        <f>SUM(B52:X52)</f>
        <v>0</v>
      </c>
      <c r="AA52" s="112"/>
    </row>
    <row r="53" spans="1:27" ht="18" customHeight="1" thickBot="1" x14ac:dyDescent="0.3">
      <c r="A53" s="117" t="s">
        <v>45</v>
      </c>
      <c r="B53" s="109">
        <v>20</v>
      </c>
      <c r="C53" s="109"/>
      <c r="D53" s="109">
        <v>14</v>
      </c>
      <c r="E53" s="109"/>
      <c r="F53" s="109">
        <v>14</v>
      </c>
      <c r="G53" s="109"/>
      <c r="H53" s="109">
        <v>17</v>
      </c>
      <c r="I53" s="109"/>
      <c r="J53" s="109">
        <v>18</v>
      </c>
      <c r="K53" s="109"/>
      <c r="L53" s="109">
        <v>19</v>
      </c>
      <c r="M53" s="109"/>
      <c r="N53" s="109">
        <v>28</v>
      </c>
      <c r="O53" s="109"/>
      <c r="P53" s="109">
        <v>22</v>
      </c>
      <c r="Q53" s="109"/>
      <c r="R53" s="109"/>
      <c r="S53" s="109"/>
      <c r="T53" s="109"/>
      <c r="U53" s="109"/>
      <c r="V53" s="109"/>
      <c r="W53" s="109"/>
      <c r="X53" s="109"/>
      <c r="Y53" s="109"/>
      <c r="Z53" s="105">
        <f>SUM(B53:X53)</f>
        <v>152</v>
      </c>
      <c r="AA53" s="112"/>
    </row>
    <row r="54" spans="1:27" ht="18" customHeight="1" thickBot="1" x14ac:dyDescent="0.3">
      <c r="A54" s="102" t="s">
        <v>179</v>
      </c>
      <c r="B54" s="100"/>
      <c r="C54" s="94">
        <v>47</v>
      </c>
      <c r="D54" s="97"/>
      <c r="E54" s="94">
        <v>37</v>
      </c>
      <c r="F54" s="97"/>
      <c r="G54" s="94">
        <f>SUM(F55:F63)</f>
        <v>84</v>
      </c>
      <c r="H54" s="97"/>
      <c r="I54" s="94">
        <f>SUM(H55:H63)</f>
        <v>41</v>
      </c>
      <c r="J54" s="97"/>
      <c r="K54" s="94">
        <v>82</v>
      </c>
      <c r="L54" s="97"/>
      <c r="M54" s="94">
        <v>91</v>
      </c>
      <c r="N54" s="97"/>
      <c r="O54" s="94">
        <v>155</v>
      </c>
      <c r="P54" s="97"/>
      <c r="Q54" s="94">
        <v>101</v>
      </c>
      <c r="R54" s="95"/>
      <c r="S54" s="99">
        <f>SUM(R55:R63)</f>
        <v>0</v>
      </c>
      <c r="T54" s="95"/>
      <c r="U54" s="99">
        <f>SUM(T55:T63)</f>
        <v>0</v>
      </c>
      <c r="V54" s="95"/>
      <c r="W54" s="99">
        <f>SUM(V55:V63)</f>
        <v>0</v>
      </c>
      <c r="X54" s="95"/>
      <c r="Y54" s="99">
        <f>SUM(X55:X63)</f>
        <v>0</v>
      </c>
      <c r="Z54" s="87"/>
      <c r="AA54" s="88">
        <f>SUM(B54:Y54)</f>
        <v>638</v>
      </c>
    </row>
    <row r="55" spans="1:27" ht="18" customHeight="1" thickBot="1" x14ac:dyDescent="0.3">
      <c r="A55" s="115" t="s">
        <v>92</v>
      </c>
      <c r="B55" s="109">
        <v>3</v>
      </c>
      <c r="C55" s="109"/>
      <c r="D55" s="109">
        <v>4</v>
      </c>
      <c r="E55" s="109"/>
      <c r="F55" s="109">
        <v>8</v>
      </c>
      <c r="G55" s="109"/>
      <c r="H55" s="109">
        <v>8</v>
      </c>
      <c r="I55" s="109"/>
      <c r="J55" s="109">
        <v>7</v>
      </c>
      <c r="K55" s="109"/>
      <c r="L55" s="109">
        <v>6</v>
      </c>
      <c r="M55" s="109"/>
      <c r="N55" s="109">
        <v>20</v>
      </c>
      <c r="O55" s="109"/>
      <c r="P55" s="109">
        <v>10</v>
      </c>
      <c r="Q55" s="109"/>
      <c r="R55" s="109"/>
      <c r="S55" s="109"/>
      <c r="T55" s="109"/>
      <c r="U55" s="109"/>
      <c r="V55" s="109"/>
      <c r="W55" s="109"/>
      <c r="X55" s="109"/>
      <c r="Y55" s="109"/>
      <c r="Z55" s="105">
        <f>SUM(B55:X55)</f>
        <v>66</v>
      </c>
      <c r="AA55" s="112"/>
    </row>
    <row r="56" spans="1:27" ht="18" customHeight="1" thickBot="1" x14ac:dyDescent="0.3">
      <c r="A56" s="115" t="s">
        <v>172</v>
      </c>
      <c r="B56" s="109">
        <v>0</v>
      </c>
      <c r="C56" s="109"/>
      <c r="D56" s="109">
        <v>0</v>
      </c>
      <c r="E56" s="109"/>
      <c r="F56" s="109">
        <v>0</v>
      </c>
      <c r="G56" s="109"/>
      <c r="H56" s="109">
        <v>0</v>
      </c>
      <c r="I56" s="109"/>
      <c r="J56" s="109">
        <v>1</v>
      </c>
      <c r="K56" s="109"/>
      <c r="L56" s="109">
        <v>0</v>
      </c>
      <c r="M56" s="109"/>
      <c r="N56" s="109">
        <v>0</v>
      </c>
      <c r="O56" s="109"/>
      <c r="P56" s="109">
        <v>0</v>
      </c>
      <c r="Q56" s="109"/>
      <c r="R56" s="109"/>
      <c r="S56" s="109"/>
      <c r="T56" s="109"/>
      <c r="U56" s="109"/>
      <c r="V56" s="109"/>
      <c r="W56" s="109"/>
      <c r="X56" s="109"/>
      <c r="Y56" s="109"/>
      <c r="Z56" s="105">
        <f t="shared" ref="Z56:Z63" si="25">SUM(B56:X56)</f>
        <v>1</v>
      </c>
      <c r="AA56" s="112"/>
    </row>
    <row r="57" spans="1:27" ht="18" customHeight="1" thickBot="1" x14ac:dyDescent="0.3">
      <c r="A57" s="225" t="s">
        <v>171</v>
      </c>
      <c r="B57" s="109">
        <v>7</v>
      </c>
      <c r="C57" s="109"/>
      <c r="D57" s="109">
        <v>5</v>
      </c>
      <c r="E57" s="109"/>
      <c r="F57" s="109">
        <v>6</v>
      </c>
      <c r="G57" s="109"/>
      <c r="H57" s="109">
        <v>6</v>
      </c>
      <c r="I57" s="109"/>
      <c r="J57" s="109">
        <v>7</v>
      </c>
      <c r="K57" s="109"/>
      <c r="L57" s="109">
        <v>2</v>
      </c>
      <c r="M57" s="109"/>
      <c r="N57" s="109">
        <v>10</v>
      </c>
      <c r="O57" s="109"/>
      <c r="P57" s="109">
        <v>12</v>
      </c>
      <c r="Q57" s="109"/>
      <c r="R57" s="109"/>
      <c r="S57" s="109"/>
      <c r="T57" s="109"/>
      <c r="U57" s="109"/>
      <c r="V57" s="109"/>
      <c r="W57" s="109"/>
      <c r="X57" s="109"/>
      <c r="Y57" s="109"/>
      <c r="Z57" s="105">
        <f t="shared" si="25"/>
        <v>55</v>
      </c>
      <c r="AA57" s="112"/>
    </row>
    <row r="58" spans="1:27" ht="18" customHeight="1" thickBot="1" x14ac:dyDescent="0.3">
      <c r="A58" s="225" t="s">
        <v>94</v>
      </c>
      <c r="B58" s="109">
        <v>0</v>
      </c>
      <c r="C58" s="109"/>
      <c r="D58" s="109">
        <v>0</v>
      </c>
      <c r="E58" s="109"/>
      <c r="F58" s="109">
        <v>0</v>
      </c>
      <c r="G58" s="109"/>
      <c r="H58" s="109">
        <v>0</v>
      </c>
      <c r="I58" s="109"/>
      <c r="J58" s="109">
        <v>3</v>
      </c>
      <c r="K58" s="109"/>
      <c r="L58" s="109">
        <v>0</v>
      </c>
      <c r="M58" s="109"/>
      <c r="N58" s="109">
        <v>0</v>
      </c>
      <c r="O58" s="109"/>
      <c r="P58" s="109">
        <v>1</v>
      </c>
      <c r="Q58" s="109"/>
      <c r="R58" s="109"/>
      <c r="S58" s="109"/>
      <c r="T58" s="109"/>
      <c r="U58" s="109"/>
      <c r="V58" s="109"/>
      <c r="W58" s="109"/>
      <c r="X58" s="109"/>
      <c r="Y58" s="109"/>
      <c r="Z58" s="105">
        <f t="shared" si="25"/>
        <v>4</v>
      </c>
      <c r="AA58" s="112"/>
    </row>
    <row r="59" spans="1:27" ht="18" customHeight="1" thickBot="1" x14ac:dyDescent="0.3">
      <c r="A59" s="115" t="s">
        <v>173</v>
      </c>
      <c r="B59" s="109">
        <v>0</v>
      </c>
      <c r="C59" s="109"/>
      <c r="D59" s="109">
        <v>0</v>
      </c>
      <c r="E59" s="109"/>
      <c r="F59" s="109">
        <v>1</v>
      </c>
      <c r="G59" s="109"/>
      <c r="H59" s="109">
        <v>4</v>
      </c>
      <c r="I59" s="109"/>
      <c r="J59" s="109">
        <v>4</v>
      </c>
      <c r="K59" s="109"/>
      <c r="L59" s="109">
        <v>3</v>
      </c>
      <c r="M59" s="109"/>
      <c r="N59" s="109">
        <v>2</v>
      </c>
      <c r="O59" s="109"/>
      <c r="P59" s="109">
        <v>1</v>
      </c>
      <c r="Q59" s="109"/>
      <c r="R59" s="109"/>
      <c r="S59" s="109"/>
      <c r="T59" s="109"/>
      <c r="U59" s="109"/>
      <c r="V59" s="109"/>
      <c r="W59" s="109"/>
      <c r="X59" s="109"/>
      <c r="Y59" s="109"/>
      <c r="Z59" s="105">
        <f t="shared" si="25"/>
        <v>15</v>
      </c>
      <c r="AA59" s="112"/>
    </row>
    <row r="60" spans="1:27" ht="18" customHeight="1" thickBot="1" x14ac:dyDescent="0.3">
      <c r="A60" s="115" t="s">
        <v>175</v>
      </c>
      <c r="B60" s="109">
        <v>0</v>
      </c>
      <c r="C60" s="109"/>
      <c r="D60" s="109">
        <v>0</v>
      </c>
      <c r="E60" s="109"/>
      <c r="F60" s="109">
        <v>0</v>
      </c>
      <c r="G60" s="109"/>
      <c r="H60" s="109">
        <v>1</v>
      </c>
      <c r="I60" s="109"/>
      <c r="J60" s="109">
        <v>3</v>
      </c>
      <c r="K60" s="109"/>
      <c r="L60" s="109">
        <v>0</v>
      </c>
      <c r="M60" s="109"/>
      <c r="N60" s="109">
        <v>2</v>
      </c>
      <c r="O60" s="109"/>
      <c r="P60" s="109">
        <v>2</v>
      </c>
      <c r="Q60" s="109"/>
      <c r="R60" s="109"/>
      <c r="S60" s="109"/>
      <c r="T60" s="109"/>
      <c r="U60" s="109"/>
      <c r="V60" s="109"/>
      <c r="W60" s="109"/>
      <c r="X60" s="109"/>
      <c r="Y60" s="109"/>
      <c r="Z60" s="105">
        <f t="shared" ref="Z60" si="26">SUM(B60:X60)</f>
        <v>8</v>
      </c>
      <c r="AA60" s="112"/>
    </row>
    <row r="61" spans="1:27" ht="18" customHeight="1" thickBot="1" x14ac:dyDescent="0.3">
      <c r="A61" s="115" t="s">
        <v>174</v>
      </c>
      <c r="B61" s="109">
        <v>5</v>
      </c>
      <c r="C61" s="109"/>
      <c r="D61" s="109">
        <v>4</v>
      </c>
      <c r="E61" s="109"/>
      <c r="F61" s="109">
        <v>7</v>
      </c>
      <c r="G61" s="109"/>
      <c r="H61" s="109">
        <v>3</v>
      </c>
      <c r="I61" s="109"/>
      <c r="J61" s="109">
        <v>12</v>
      </c>
      <c r="K61" s="109"/>
      <c r="L61" s="109">
        <v>18</v>
      </c>
      <c r="M61" s="109"/>
      <c r="N61" s="109">
        <v>44</v>
      </c>
      <c r="O61" s="109"/>
      <c r="P61" s="109">
        <v>28</v>
      </c>
      <c r="Q61" s="109"/>
      <c r="R61" s="109"/>
      <c r="S61" s="109"/>
      <c r="T61" s="109"/>
      <c r="U61" s="109"/>
      <c r="V61" s="109"/>
      <c r="W61" s="109"/>
      <c r="X61" s="109"/>
      <c r="Y61" s="109"/>
      <c r="Z61" s="105">
        <f t="shared" si="25"/>
        <v>121</v>
      </c>
      <c r="AA61" s="112"/>
    </row>
    <row r="62" spans="1:27" ht="18" customHeight="1" thickBot="1" x14ac:dyDescent="0.3">
      <c r="A62" s="115" t="s">
        <v>97</v>
      </c>
      <c r="B62" s="109">
        <v>31</v>
      </c>
      <c r="C62" s="109"/>
      <c r="D62" s="109">
        <v>22</v>
      </c>
      <c r="E62" s="109"/>
      <c r="F62" s="109">
        <v>53</v>
      </c>
      <c r="G62" s="109"/>
      <c r="H62" s="109">
        <v>16</v>
      </c>
      <c r="I62" s="109"/>
      <c r="J62" s="109">
        <v>33</v>
      </c>
      <c r="K62" s="109"/>
      <c r="L62" s="109">
        <v>52</v>
      </c>
      <c r="M62" s="109"/>
      <c r="N62" s="109">
        <v>49</v>
      </c>
      <c r="O62" s="109"/>
      <c r="P62" s="109">
        <v>33</v>
      </c>
      <c r="Q62" s="109"/>
      <c r="R62" s="109"/>
      <c r="S62" s="109"/>
      <c r="T62" s="109"/>
      <c r="U62" s="109"/>
      <c r="V62" s="109"/>
      <c r="W62" s="109"/>
      <c r="X62" s="109"/>
      <c r="Y62" s="109"/>
      <c r="Z62" s="105">
        <f t="shared" si="25"/>
        <v>289</v>
      </c>
      <c r="AA62" s="112"/>
    </row>
    <row r="63" spans="1:27" ht="18" customHeight="1" thickBot="1" x14ac:dyDescent="0.3">
      <c r="A63" s="115" t="s">
        <v>98</v>
      </c>
      <c r="B63" s="109">
        <v>1</v>
      </c>
      <c r="C63" s="109"/>
      <c r="D63" s="109">
        <v>2</v>
      </c>
      <c r="E63" s="109"/>
      <c r="F63" s="109">
        <v>9</v>
      </c>
      <c r="G63" s="109"/>
      <c r="H63" s="109">
        <v>3</v>
      </c>
      <c r="I63" s="109"/>
      <c r="J63" s="109">
        <v>12</v>
      </c>
      <c r="K63" s="109"/>
      <c r="L63" s="109">
        <v>10</v>
      </c>
      <c r="M63" s="109"/>
      <c r="N63" s="109">
        <v>28</v>
      </c>
      <c r="O63" s="109"/>
      <c r="P63" s="109">
        <v>14</v>
      </c>
      <c r="Q63" s="109"/>
      <c r="R63" s="109"/>
      <c r="S63" s="109"/>
      <c r="T63" s="109"/>
      <c r="U63" s="109"/>
      <c r="V63" s="109"/>
      <c r="W63" s="109"/>
      <c r="X63" s="109"/>
      <c r="Y63" s="109"/>
      <c r="Z63" s="105">
        <f t="shared" si="25"/>
        <v>79</v>
      </c>
      <c r="AA63" s="112"/>
    </row>
    <row r="64" spans="1:27" ht="18" customHeight="1" thickBot="1" x14ac:dyDescent="0.3">
      <c r="A64" s="234" t="s">
        <v>176</v>
      </c>
      <c r="B64" s="100"/>
      <c r="C64" s="94">
        <v>0</v>
      </c>
      <c r="D64" s="97"/>
      <c r="E64" s="94">
        <v>0</v>
      </c>
      <c r="F64" s="97"/>
      <c r="G64" s="94">
        <v>0</v>
      </c>
      <c r="H64" s="97"/>
      <c r="I64" s="94">
        <v>0</v>
      </c>
      <c r="J64" s="97"/>
      <c r="K64" s="94">
        <v>47</v>
      </c>
      <c r="L64" s="97"/>
      <c r="M64" s="94">
        <v>118</v>
      </c>
      <c r="N64" s="97"/>
      <c r="O64" s="94">
        <v>123</v>
      </c>
      <c r="P64" s="97"/>
      <c r="Q64" s="94">
        <v>148</v>
      </c>
      <c r="R64" s="95"/>
      <c r="S64" s="99"/>
      <c r="T64" s="95"/>
      <c r="U64" s="99"/>
      <c r="V64" s="95"/>
      <c r="W64" s="99"/>
      <c r="X64" s="95"/>
      <c r="Y64" s="99"/>
      <c r="Z64" s="87"/>
      <c r="AA64" s="88">
        <f>SUM(B64:Y64)</f>
        <v>436</v>
      </c>
    </row>
    <row r="65" spans="1:27" ht="18" customHeight="1" thickBot="1" x14ac:dyDescent="0.3">
      <c r="A65" s="115" t="s">
        <v>177</v>
      </c>
      <c r="B65" s="109">
        <v>0</v>
      </c>
      <c r="C65" s="109"/>
      <c r="D65" s="109">
        <v>0</v>
      </c>
      <c r="E65" s="109"/>
      <c r="F65" s="109">
        <v>0</v>
      </c>
      <c r="G65" s="109"/>
      <c r="H65" s="109">
        <v>0</v>
      </c>
      <c r="I65" s="109"/>
      <c r="J65" s="109">
        <v>32</v>
      </c>
      <c r="K65" s="109"/>
      <c r="L65" s="109">
        <v>52</v>
      </c>
      <c r="M65" s="109"/>
      <c r="N65" s="109">
        <v>50</v>
      </c>
      <c r="O65" s="109"/>
      <c r="P65" s="109">
        <v>78</v>
      </c>
      <c r="Q65" s="109"/>
      <c r="R65" s="109"/>
      <c r="S65" s="109"/>
      <c r="T65" s="109"/>
      <c r="U65" s="109"/>
      <c r="V65" s="109"/>
      <c r="W65" s="109"/>
      <c r="X65" s="109"/>
      <c r="Y65" s="109"/>
      <c r="Z65" s="105">
        <f>SUM(B65:X65)</f>
        <v>212</v>
      </c>
      <c r="AA65" s="112"/>
    </row>
    <row r="66" spans="1:27" ht="18" customHeight="1" thickBot="1" x14ac:dyDescent="0.3">
      <c r="A66" s="225" t="s">
        <v>182</v>
      </c>
      <c r="B66" s="109">
        <v>0</v>
      </c>
      <c r="C66" s="109"/>
      <c r="D66" s="109">
        <v>0</v>
      </c>
      <c r="E66" s="109"/>
      <c r="F66" s="109">
        <v>0</v>
      </c>
      <c r="G66" s="109"/>
      <c r="H66" s="109">
        <v>0</v>
      </c>
      <c r="I66" s="109"/>
      <c r="J66" s="109">
        <v>4</v>
      </c>
      <c r="K66" s="109"/>
      <c r="L66" s="109">
        <v>12</v>
      </c>
      <c r="M66" s="109"/>
      <c r="N66" s="109">
        <v>6</v>
      </c>
      <c r="O66" s="109"/>
      <c r="P66" s="109">
        <v>5</v>
      </c>
      <c r="Q66" s="109"/>
      <c r="R66" s="109"/>
      <c r="S66" s="109"/>
      <c r="T66" s="109"/>
      <c r="U66" s="109"/>
      <c r="V66" s="109"/>
      <c r="W66" s="109"/>
      <c r="X66" s="109"/>
      <c r="Y66" s="109"/>
      <c r="Z66" s="105">
        <f>SUM(B66:X66)</f>
        <v>27</v>
      </c>
      <c r="AA66" s="112"/>
    </row>
    <row r="67" spans="1:27" ht="18" customHeight="1" thickBot="1" x14ac:dyDescent="0.3">
      <c r="A67" s="225" t="s">
        <v>186</v>
      </c>
      <c r="B67" s="109">
        <v>0</v>
      </c>
      <c r="C67" s="109"/>
      <c r="D67" s="109">
        <v>0</v>
      </c>
      <c r="E67" s="109"/>
      <c r="F67" s="109">
        <v>0</v>
      </c>
      <c r="G67" s="109"/>
      <c r="H67" s="109">
        <v>0</v>
      </c>
      <c r="I67" s="109"/>
      <c r="J67" s="109">
        <v>2</v>
      </c>
      <c r="K67" s="109"/>
      <c r="L67" s="109">
        <v>4</v>
      </c>
      <c r="M67" s="109"/>
      <c r="N67" s="109">
        <v>4</v>
      </c>
      <c r="O67" s="109"/>
      <c r="P67" s="109">
        <v>2</v>
      </c>
      <c r="Q67" s="109"/>
      <c r="R67" s="109"/>
      <c r="S67" s="109"/>
      <c r="T67" s="109"/>
      <c r="U67" s="109"/>
      <c r="V67" s="109"/>
      <c r="W67" s="109"/>
      <c r="X67" s="109"/>
      <c r="Y67" s="109"/>
      <c r="Z67" s="105">
        <f t="shared" ref="Z67:Z72" si="27">SUM(B67:X67)</f>
        <v>12</v>
      </c>
      <c r="AA67" s="112"/>
    </row>
    <row r="68" spans="1:27" ht="18" customHeight="1" thickBot="1" x14ac:dyDescent="0.3">
      <c r="A68" s="115" t="s">
        <v>183</v>
      </c>
      <c r="B68" s="109">
        <v>0</v>
      </c>
      <c r="C68" s="109"/>
      <c r="D68" s="109">
        <v>0</v>
      </c>
      <c r="E68" s="109"/>
      <c r="F68" s="109">
        <v>0</v>
      </c>
      <c r="G68" s="109"/>
      <c r="H68" s="109">
        <v>0</v>
      </c>
      <c r="I68" s="109"/>
      <c r="J68" s="109">
        <v>1</v>
      </c>
      <c r="K68" s="109"/>
      <c r="L68" s="109">
        <v>1</v>
      </c>
      <c r="M68" s="109"/>
      <c r="N68" s="109">
        <v>0</v>
      </c>
      <c r="O68" s="109"/>
      <c r="P68" s="109">
        <v>1</v>
      </c>
      <c r="Q68" s="109"/>
      <c r="R68" s="109"/>
      <c r="S68" s="109"/>
      <c r="T68" s="109"/>
      <c r="U68" s="109"/>
      <c r="V68" s="109"/>
      <c r="W68" s="109"/>
      <c r="X68" s="109"/>
      <c r="Y68" s="109"/>
      <c r="Z68" s="105">
        <f t="shared" si="27"/>
        <v>3</v>
      </c>
      <c r="AA68" s="112"/>
    </row>
    <row r="69" spans="1:27" ht="18" customHeight="1" thickBot="1" x14ac:dyDescent="0.3">
      <c r="A69" s="115" t="s">
        <v>178</v>
      </c>
      <c r="B69" s="109">
        <v>0</v>
      </c>
      <c r="C69" s="109"/>
      <c r="D69" s="109">
        <v>0</v>
      </c>
      <c r="E69" s="109"/>
      <c r="F69" s="109">
        <v>0</v>
      </c>
      <c r="G69" s="109"/>
      <c r="H69" s="109">
        <v>0</v>
      </c>
      <c r="I69" s="109"/>
      <c r="J69" s="109">
        <v>6</v>
      </c>
      <c r="K69" s="109"/>
      <c r="L69" s="109">
        <v>9</v>
      </c>
      <c r="M69" s="109"/>
      <c r="N69" s="109">
        <v>8</v>
      </c>
      <c r="O69" s="109"/>
      <c r="P69" s="109">
        <v>8</v>
      </c>
      <c r="Q69" s="109"/>
      <c r="R69" s="109"/>
      <c r="S69" s="109"/>
      <c r="T69" s="109"/>
      <c r="U69" s="109"/>
      <c r="V69" s="109"/>
      <c r="W69" s="109"/>
      <c r="X69" s="109"/>
      <c r="Y69" s="109"/>
      <c r="Z69" s="105">
        <f t="shared" si="27"/>
        <v>31</v>
      </c>
      <c r="AA69" s="112"/>
    </row>
    <row r="70" spans="1:27" ht="18" customHeight="1" thickBot="1" x14ac:dyDescent="0.3">
      <c r="A70" s="115" t="s">
        <v>92</v>
      </c>
      <c r="B70" s="109">
        <v>0</v>
      </c>
      <c r="C70" s="109"/>
      <c r="D70" s="109">
        <v>0</v>
      </c>
      <c r="E70" s="109"/>
      <c r="F70" s="109">
        <v>0</v>
      </c>
      <c r="G70" s="109"/>
      <c r="H70" s="109">
        <v>0</v>
      </c>
      <c r="I70" s="109"/>
      <c r="J70" s="109">
        <v>2</v>
      </c>
      <c r="K70" s="109"/>
      <c r="L70" s="109">
        <v>24</v>
      </c>
      <c r="M70" s="109"/>
      <c r="N70" s="109">
        <v>42</v>
      </c>
      <c r="O70" s="109"/>
      <c r="P70" s="109">
        <v>31</v>
      </c>
      <c r="Q70" s="109"/>
      <c r="R70" s="109"/>
      <c r="S70" s="109"/>
      <c r="T70" s="109"/>
      <c r="U70" s="109"/>
      <c r="V70" s="109"/>
      <c r="W70" s="109"/>
      <c r="X70" s="109"/>
      <c r="Y70" s="109"/>
      <c r="Z70" s="105">
        <f t="shared" si="27"/>
        <v>99</v>
      </c>
      <c r="AA70" s="112"/>
    </row>
    <row r="71" spans="1:27" ht="18" customHeight="1" thickBot="1" x14ac:dyDescent="0.3">
      <c r="A71" s="115" t="s">
        <v>184</v>
      </c>
      <c r="B71" s="109">
        <v>0</v>
      </c>
      <c r="C71" s="109"/>
      <c r="D71" s="109">
        <v>0</v>
      </c>
      <c r="E71" s="109"/>
      <c r="F71" s="109">
        <v>0</v>
      </c>
      <c r="G71" s="109"/>
      <c r="H71" s="109">
        <v>0</v>
      </c>
      <c r="I71" s="109"/>
      <c r="J71" s="109">
        <v>0</v>
      </c>
      <c r="K71" s="109"/>
      <c r="L71" s="109">
        <v>7</v>
      </c>
      <c r="M71" s="109"/>
      <c r="N71" s="109">
        <v>2</v>
      </c>
      <c r="O71" s="109"/>
      <c r="P71" s="109">
        <v>4</v>
      </c>
      <c r="Q71" s="109"/>
      <c r="R71" s="109"/>
      <c r="S71" s="109"/>
      <c r="T71" s="109"/>
      <c r="U71" s="109"/>
      <c r="V71" s="109"/>
      <c r="W71" s="109"/>
      <c r="X71" s="109"/>
      <c r="Y71" s="109"/>
      <c r="Z71" s="105">
        <f t="shared" si="27"/>
        <v>13</v>
      </c>
      <c r="AA71" s="112"/>
    </row>
    <row r="72" spans="1:27" ht="18" customHeight="1" thickBot="1" x14ac:dyDescent="0.3">
      <c r="A72" s="115" t="s">
        <v>185</v>
      </c>
      <c r="B72" s="109">
        <v>0</v>
      </c>
      <c r="C72" s="109"/>
      <c r="D72" s="109">
        <v>0</v>
      </c>
      <c r="E72" s="109"/>
      <c r="F72" s="109">
        <v>0</v>
      </c>
      <c r="G72" s="109"/>
      <c r="H72" s="109">
        <v>0</v>
      </c>
      <c r="I72" s="109"/>
      <c r="J72" s="109">
        <v>0</v>
      </c>
      <c r="K72" s="109"/>
      <c r="L72" s="109">
        <v>9</v>
      </c>
      <c r="M72" s="109"/>
      <c r="N72" s="109">
        <v>11</v>
      </c>
      <c r="O72" s="109"/>
      <c r="P72" s="109">
        <v>19</v>
      </c>
      <c r="Q72" s="109"/>
      <c r="R72" s="109"/>
      <c r="S72" s="109"/>
      <c r="T72" s="109"/>
      <c r="U72" s="109"/>
      <c r="V72" s="109"/>
      <c r="W72" s="109"/>
      <c r="X72" s="109"/>
      <c r="Y72" s="109"/>
      <c r="Z72" s="105">
        <f t="shared" si="27"/>
        <v>39</v>
      </c>
      <c r="AA72" s="112"/>
    </row>
    <row r="73" spans="1:27" ht="18" customHeight="1" thickBot="1" x14ac:dyDescent="0.3">
      <c r="A73" s="103" t="s">
        <v>73</v>
      </c>
      <c r="B73" s="228"/>
      <c r="C73" s="228">
        <f>SUM(C3:C72)</f>
        <v>15443</v>
      </c>
      <c r="D73" s="228"/>
      <c r="E73" s="228">
        <f>SUM(E3:E72)</f>
        <v>15527</v>
      </c>
      <c r="F73" s="228"/>
      <c r="G73" s="228">
        <f>SUM(G3:G72)</f>
        <v>18367</v>
      </c>
      <c r="H73" s="228"/>
      <c r="I73" s="228">
        <f>SUM(I3:I72)</f>
        <v>13671</v>
      </c>
      <c r="J73" s="228"/>
      <c r="K73" s="228">
        <f>SUM(K3:K72)</f>
        <v>16735</v>
      </c>
      <c r="L73" s="228"/>
      <c r="M73" s="228">
        <f>SUM(M3:M72)</f>
        <v>16863</v>
      </c>
      <c r="N73" s="228"/>
      <c r="O73" s="228">
        <f>SUM(O3:O72)</f>
        <v>17438</v>
      </c>
      <c r="P73" s="228"/>
      <c r="Q73" s="228">
        <f>SUM(Q3:Q72)</f>
        <v>16847</v>
      </c>
      <c r="R73" s="228"/>
      <c r="S73" s="228">
        <f>SUM(S3:S72)</f>
        <v>0</v>
      </c>
      <c r="T73" s="228"/>
      <c r="U73" s="228">
        <f>SUM(U3:U72)</f>
        <v>0</v>
      </c>
      <c r="V73" s="228"/>
      <c r="W73" s="228">
        <f>SUM(W3:W72)</f>
        <v>0</v>
      </c>
      <c r="X73" s="228"/>
      <c r="Y73" s="228">
        <f>SUM(Y3:Y72)</f>
        <v>0</v>
      </c>
      <c r="Z73" s="228"/>
      <c r="AA73" s="228">
        <f>SUM(AA3:AA72)</f>
        <v>130891</v>
      </c>
    </row>
    <row r="74" spans="1:27" ht="18" customHeight="1" thickBot="1" x14ac:dyDescent="0.3">
      <c r="A74" s="104" t="s">
        <v>74</v>
      </c>
      <c r="B74" s="89">
        <f>SUM(B4:B72)</f>
        <v>16038</v>
      </c>
      <c r="C74" s="89"/>
      <c r="D74" s="89">
        <f>SUM(D4:D72)</f>
        <v>16095</v>
      </c>
      <c r="E74" s="89"/>
      <c r="F74" s="89">
        <f>SUM(F4:F72)</f>
        <v>19011</v>
      </c>
      <c r="G74" s="89"/>
      <c r="H74" s="89">
        <f>SUM(H4:H72)</f>
        <v>14218</v>
      </c>
      <c r="I74" s="89"/>
      <c r="J74" s="89">
        <f>SUM(J4:J72)</f>
        <v>17384</v>
      </c>
      <c r="K74" s="89"/>
      <c r="L74" s="89">
        <f>SUM(L4:L72)</f>
        <v>17549</v>
      </c>
      <c r="M74" s="89"/>
      <c r="N74" s="89">
        <f>SUM(N4:N72)</f>
        <v>18085</v>
      </c>
      <c r="O74" s="89"/>
      <c r="P74" s="89">
        <f>SUM(P4:P72)</f>
        <v>17507</v>
      </c>
      <c r="Q74" s="89"/>
      <c r="R74" s="89">
        <f>SUM(R4:R72)</f>
        <v>0</v>
      </c>
      <c r="S74" s="89"/>
      <c r="T74" s="89">
        <f>SUM(T4:T72)</f>
        <v>0</v>
      </c>
      <c r="U74" s="89"/>
      <c r="V74" s="89">
        <f>SUM(V4:V72)</f>
        <v>0</v>
      </c>
      <c r="W74" s="89"/>
      <c r="X74" s="89">
        <f>SUM(X4:X72)</f>
        <v>0</v>
      </c>
      <c r="Y74" s="89"/>
      <c r="Z74" s="89">
        <f>SUM(Z4:Z72)</f>
        <v>135887</v>
      </c>
      <c r="AA74" s="89"/>
    </row>
    <row r="75" spans="1:27" ht="18" customHeight="1" x14ac:dyDescent="0.25">
      <c r="A75" s="162"/>
      <c r="C75" s="106"/>
      <c r="E75" s="106"/>
      <c r="G75" s="106"/>
      <c r="I75" s="106"/>
      <c r="K75" s="106"/>
      <c r="M75" s="106"/>
      <c r="O75" s="106"/>
      <c r="Q75" s="106"/>
      <c r="S75" s="106"/>
      <c r="U75" s="106"/>
      <c r="W75" s="106"/>
      <c r="Y75" s="106"/>
      <c r="AA75" s="106"/>
    </row>
    <row r="76" spans="1:27" ht="18" customHeight="1" thickBot="1" x14ac:dyDescent="0.3">
      <c r="A76" s="162"/>
      <c r="C76" s="106"/>
      <c r="E76" s="106"/>
      <c r="G76" s="106"/>
      <c r="I76" s="106"/>
      <c r="K76" s="106"/>
      <c r="M76" s="106"/>
      <c r="O76" s="106"/>
      <c r="Q76" s="106"/>
      <c r="S76" s="106"/>
      <c r="U76" s="106"/>
      <c r="W76" s="106"/>
      <c r="Y76" s="106"/>
      <c r="Z76" s="106"/>
      <c r="AA76" s="106"/>
    </row>
    <row r="77" spans="1:27" ht="18" customHeight="1" thickBot="1" x14ac:dyDescent="0.3">
      <c r="A77" s="218">
        <v>2017</v>
      </c>
      <c r="B77" s="123" t="s">
        <v>114</v>
      </c>
      <c r="C77" s="123" t="s">
        <v>115</v>
      </c>
      <c r="D77" s="123" t="s">
        <v>116</v>
      </c>
      <c r="E77" s="123" t="s">
        <v>117</v>
      </c>
      <c r="F77" s="123" t="s">
        <v>118</v>
      </c>
      <c r="G77" s="123" t="s">
        <v>119</v>
      </c>
      <c r="H77" s="123" t="s">
        <v>120</v>
      </c>
      <c r="I77" s="123" t="s">
        <v>121</v>
      </c>
      <c r="J77" s="123" t="s">
        <v>122</v>
      </c>
      <c r="K77" s="123" t="s">
        <v>123</v>
      </c>
      <c r="L77" s="123" t="s">
        <v>124</v>
      </c>
      <c r="M77" s="123" t="s">
        <v>125</v>
      </c>
      <c r="N77" s="123" t="s">
        <v>165</v>
      </c>
      <c r="O77" s="106"/>
      <c r="Q77" s="106"/>
      <c r="S77" s="106"/>
      <c r="U77" s="106"/>
      <c r="W77" s="106"/>
      <c r="Y77" s="106"/>
      <c r="Z77" s="106"/>
      <c r="AA77" s="106"/>
    </row>
    <row r="78" spans="1:27" ht="18" customHeight="1" thickBot="1" x14ac:dyDescent="0.3">
      <c r="A78" s="219" t="s">
        <v>73</v>
      </c>
      <c r="B78" s="220">
        <f>C73</f>
        <v>15443</v>
      </c>
      <c r="C78" s="220">
        <f>E73</f>
        <v>15527</v>
      </c>
      <c r="D78" s="220">
        <f>G73</f>
        <v>18367</v>
      </c>
      <c r="E78" s="220">
        <f>I73</f>
        <v>13671</v>
      </c>
      <c r="F78" s="220">
        <f>K73</f>
        <v>16735</v>
      </c>
      <c r="G78" s="220">
        <f>M73</f>
        <v>16863</v>
      </c>
      <c r="H78" s="220">
        <f>O73</f>
        <v>17438</v>
      </c>
      <c r="I78" s="220">
        <f>Q73</f>
        <v>16847</v>
      </c>
      <c r="J78" s="220">
        <f>S73</f>
        <v>0</v>
      </c>
      <c r="K78" s="220">
        <f>U73</f>
        <v>0</v>
      </c>
      <c r="L78" s="220">
        <f>W73</f>
        <v>0</v>
      </c>
      <c r="M78" s="220">
        <f>Y73</f>
        <v>0</v>
      </c>
      <c r="N78" s="220">
        <f>SUM(B78:M78)</f>
        <v>130891</v>
      </c>
      <c r="O78" s="106"/>
      <c r="Q78" s="106"/>
      <c r="S78" s="106"/>
      <c r="U78" s="106"/>
      <c r="W78" s="106"/>
      <c r="Y78" s="106"/>
      <c r="Z78" s="106"/>
      <c r="AA78" s="106"/>
    </row>
    <row r="79" spans="1:27" ht="18" customHeight="1" thickBot="1" x14ac:dyDescent="0.3">
      <c r="A79" s="104" t="s">
        <v>74</v>
      </c>
      <c r="B79" s="221">
        <f>B74</f>
        <v>16038</v>
      </c>
      <c r="C79" s="221">
        <f>D74</f>
        <v>16095</v>
      </c>
      <c r="D79" s="221">
        <f>F74</f>
        <v>19011</v>
      </c>
      <c r="E79" s="221">
        <f>H74</f>
        <v>14218</v>
      </c>
      <c r="F79" s="221">
        <f>J74</f>
        <v>17384</v>
      </c>
      <c r="G79" s="221">
        <f>L74</f>
        <v>17549</v>
      </c>
      <c r="H79" s="221">
        <f>N74</f>
        <v>18085</v>
      </c>
      <c r="I79" s="221">
        <f>P74</f>
        <v>17507</v>
      </c>
      <c r="J79" s="221">
        <f>R74</f>
        <v>0</v>
      </c>
      <c r="K79" s="221">
        <f>T74</f>
        <v>0</v>
      </c>
      <c r="L79" s="221">
        <f>V74</f>
        <v>0</v>
      </c>
      <c r="M79" s="221">
        <f>X74</f>
        <v>0</v>
      </c>
      <c r="N79" s="221">
        <f>SUM(B79:M79)</f>
        <v>135887</v>
      </c>
      <c r="O79" s="106"/>
      <c r="Q79" s="106"/>
      <c r="S79" s="106"/>
      <c r="U79" s="106"/>
      <c r="W79" s="106"/>
      <c r="Y79" s="106"/>
      <c r="Z79" s="106"/>
      <c r="AA79" s="106"/>
    </row>
    <row r="80" spans="1:27" ht="18" customHeight="1" thickBot="1" x14ac:dyDescent="0.3">
      <c r="A80" s="104" t="s">
        <v>129</v>
      </c>
      <c r="B80" s="123"/>
      <c r="C80" s="230">
        <f>IFERROR(((C79-B79)/C79), "-")</f>
        <v>3.5414725069897483E-3</v>
      </c>
      <c r="D80" s="123">
        <f t="shared" ref="D80:M80" si="28">IFERROR(((D79-C79)/D79), "-")</f>
        <v>0.15338488243648415</v>
      </c>
      <c r="E80" s="123">
        <f t="shared" si="28"/>
        <v>-0.33710789140526093</v>
      </c>
      <c r="F80" s="123">
        <f t="shared" si="28"/>
        <v>0.18212149102623101</v>
      </c>
      <c r="G80" s="123">
        <f t="shared" si="28"/>
        <v>9.4022451421733426E-3</v>
      </c>
      <c r="H80" s="123">
        <f t="shared" si="28"/>
        <v>2.9637821398949406E-2</v>
      </c>
      <c r="I80" s="123">
        <f t="shared" si="28"/>
        <v>-3.3015365282458443E-2</v>
      </c>
      <c r="J80" s="123" t="str">
        <f t="shared" si="28"/>
        <v>-</v>
      </c>
      <c r="K80" s="123" t="str">
        <f t="shared" si="28"/>
        <v>-</v>
      </c>
      <c r="L80" s="123" t="str">
        <f t="shared" si="28"/>
        <v>-</v>
      </c>
      <c r="M80" s="123" t="str">
        <f t="shared" si="28"/>
        <v>-</v>
      </c>
      <c r="N80" s="123"/>
      <c r="O80" s="106"/>
      <c r="Q80" s="106"/>
      <c r="S80" s="106"/>
      <c r="U80" s="106"/>
      <c r="W80" s="106"/>
      <c r="Y80" s="106"/>
      <c r="Z80" s="106"/>
      <c r="AA80" s="106"/>
    </row>
    <row r="81" ht="18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</sheetData>
  <sheetProtection algorithmName="SHA-512" hashValue="LJArjz9GqPmwVZsp+eYOe/yihhO8P3e6hwvSCFyzZbi5N4GhKkc67fMQRg9UffXRxRNjD8w36+l99VRHgBwwYA==" saltValue="NvBcv65JBEtsx3SLtEhfUA==" spinCount="100000" sheet="1" objects="1" scenarios="1"/>
  <mergeCells count="13">
    <mergeCell ref="L1:M1"/>
    <mergeCell ref="B1:C1"/>
    <mergeCell ref="D1:E1"/>
    <mergeCell ref="F1:G1"/>
    <mergeCell ref="H1:I1"/>
    <mergeCell ref="J1:K1"/>
    <mergeCell ref="Z1:AA1"/>
    <mergeCell ref="N1:O1"/>
    <mergeCell ref="P1:Q1"/>
    <mergeCell ref="R1:S1"/>
    <mergeCell ref="T1:U1"/>
    <mergeCell ref="V1:W1"/>
    <mergeCell ref="X1:Y1"/>
  </mergeCells>
  <pageMargins left="0.25" right="0.25" top="0.35" bottom="0.28000000000000003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zoomScale="85" zoomScaleNormal="85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A57" sqref="A57"/>
    </sheetView>
  </sheetViews>
  <sheetFormatPr defaultColWidth="11.42578125" defaultRowHeight="18" customHeight="1" x14ac:dyDescent="0.25"/>
  <cols>
    <col min="1" max="1" width="66.140625" customWidth="1"/>
    <col min="2" max="25" width="12.7109375" customWidth="1"/>
    <col min="26" max="27" width="16.7109375" customWidth="1"/>
  </cols>
  <sheetData>
    <row r="1" spans="1:27" s="76" customFormat="1" ht="73.5" customHeight="1" thickBot="1" x14ac:dyDescent="0.3">
      <c r="A1" s="162"/>
      <c r="B1" s="252" t="s">
        <v>101</v>
      </c>
      <c r="C1" s="253"/>
      <c r="D1" s="250" t="s">
        <v>102</v>
      </c>
      <c r="E1" s="251"/>
      <c r="F1" s="250" t="s">
        <v>103</v>
      </c>
      <c r="G1" s="251"/>
      <c r="H1" s="250" t="s">
        <v>104</v>
      </c>
      <c r="I1" s="251"/>
      <c r="J1" s="250" t="s">
        <v>105</v>
      </c>
      <c r="K1" s="251"/>
      <c r="L1" s="250" t="s">
        <v>106</v>
      </c>
      <c r="M1" s="251"/>
      <c r="N1" s="250" t="s">
        <v>107</v>
      </c>
      <c r="O1" s="251"/>
      <c r="P1" s="250" t="s">
        <v>108</v>
      </c>
      <c r="Q1" s="251"/>
      <c r="R1" s="250" t="s">
        <v>109</v>
      </c>
      <c r="S1" s="251"/>
      <c r="T1" s="250" t="s">
        <v>110</v>
      </c>
      <c r="U1" s="251"/>
      <c r="V1" s="250" t="s">
        <v>111</v>
      </c>
      <c r="W1" s="251"/>
      <c r="X1" s="250" t="s">
        <v>112</v>
      </c>
      <c r="Y1" s="251"/>
      <c r="Z1" s="250" t="s">
        <v>167</v>
      </c>
      <c r="AA1" s="251"/>
    </row>
    <row r="2" spans="1:27" s="76" customFormat="1" ht="32.25" thickBot="1" x14ac:dyDescent="0.3">
      <c r="A2" s="163" t="s">
        <v>78</v>
      </c>
      <c r="B2" s="78" t="s">
        <v>0</v>
      </c>
      <c r="C2" s="78" t="s">
        <v>1</v>
      </c>
      <c r="D2" s="78" t="s">
        <v>0</v>
      </c>
      <c r="E2" s="78" t="s">
        <v>1</v>
      </c>
      <c r="F2" s="78" t="s">
        <v>0</v>
      </c>
      <c r="G2" s="78" t="s">
        <v>1</v>
      </c>
      <c r="H2" s="78" t="s">
        <v>0</v>
      </c>
      <c r="I2" s="78" t="s">
        <v>1</v>
      </c>
      <c r="J2" s="78" t="s">
        <v>0</v>
      </c>
      <c r="K2" s="78" t="s">
        <v>1</v>
      </c>
      <c r="L2" s="78" t="s">
        <v>0</v>
      </c>
      <c r="M2" s="78" t="s">
        <v>1</v>
      </c>
      <c r="N2" s="78" t="s">
        <v>0</v>
      </c>
      <c r="O2" s="78" t="s">
        <v>1</v>
      </c>
      <c r="P2" s="78" t="s">
        <v>0</v>
      </c>
      <c r="Q2" s="78" t="s">
        <v>1</v>
      </c>
      <c r="R2" s="78" t="s">
        <v>0</v>
      </c>
      <c r="S2" s="78" t="s">
        <v>1</v>
      </c>
      <c r="T2" s="78" t="s">
        <v>0</v>
      </c>
      <c r="U2" s="78" t="s">
        <v>1</v>
      </c>
      <c r="V2" s="78" t="s">
        <v>0</v>
      </c>
      <c r="W2" s="78" t="s">
        <v>1</v>
      </c>
      <c r="X2" s="78" t="s">
        <v>0</v>
      </c>
      <c r="Y2" s="78" t="s">
        <v>1</v>
      </c>
      <c r="Z2" s="78" t="s">
        <v>166</v>
      </c>
      <c r="AA2" s="78" t="s">
        <v>29</v>
      </c>
    </row>
    <row r="3" spans="1:27" s="76" customFormat="1" ht="18" customHeight="1" thickBot="1" x14ac:dyDescent="0.3">
      <c r="A3" s="101" t="s">
        <v>86</v>
      </c>
      <c r="B3" s="93"/>
      <c r="C3" s="93">
        <v>6391</v>
      </c>
      <c r="D3" s="94"/>
      <c r="E3" s="94">
        <v>7525</v>
      </c>
      <c r="F3" s="94"/>
      <c r="G3" s="94">
        <f>SUM(F4:F6)</f>
        <v>6941</v>
      </c>
      <c r="H3" s="94"/>
      <c r="I3" s="94">
        <f>SUM(H4:H6)</f>
        <v>6475</v>
      </c>
      <c r="J3" s="94"/>
      <c r="K3" s="94">
        <f>SUM(J4:J6)</f>
        <v>6015</v>
      </c>
      <c r="L3" s="94"/>
      <c r="M3" s="94">
        <f>SUM(L4:L7)</f>
        <v>4849</v>
      </c>
      <c r="N3" s="94"/>
      <c r="O3" s="94">
        <f>SUM(N4:N7)</f>
        <v>3730</v>
      </c>
      <c r="P3" s="94"/>
      <c r="Q3" s="94">
        <f>SUM(P4:P7)</f>
        <v>3297</v>
      </c>
      <c r="R3" s="95"/>
      <c r="S3" s="96">
        <f>SUM(R4:R7)</f>
        <v>3114</v>
      </c>
      <c r="T3" s="95"/>
      <c r="U3" s="96">
        <v>2566</v>
      </c>
      <c r="V3" s="95"/>
      <c r="W3" s="96">
        <v>3254</v>
      </c>
      <c r="X3" s="95"/>
      <c r="Y3" s="44">
        <v>3649</v>
      </c>
      <c r="Z3" s="87"/>
      <c r="AA3" s="88">
        <f>SUM(B3:Y3)</f>
        <v>57806</v>
      </c>
    </row>
    <row r="4" spans="1:27" s="76" customFormat="1" ht="18" customHeight="1" thickBot="1" x14ac:dyDescent="0.3">
      <c r="A4" s="117" t="s">
        <v>40</v>
      </c>
      <c r="B4" s="107">
        <v>3949</v>
      </c>
      <c r="C4" s="107"/>
      <c r="D4" s="107">
        <v>4665</v>
      </c>
      <c r="E4" s="107"/>
      <c r="F4" s="107">
        <v>4359</v>
      </c>
      <c r="G4" s="107"/>
      <c r="H4" s="107">
        <v>3934</v>
      </c>
      <c r="I4" s="107"/>
      <c r="J4" s="107">
        <v>3679</v>
      </c>
      <c r="K4" s="107"/>
      <c r="L4" s="107">
        <v>1655</v>
      </c>
      <c r="M4" s="107"/>
      <c r="N4" s="107">
        <v>186</v>
      </c>
      <c r="O4" s="107"/>
      <c r="P4" s="107">
        <v>219</v>
      </c>
      <c r="Q4" s="107"/>
      <c r="R4" s="107">
        <v>217</v>
      </c>
      <c r="S4" s="107"/>
      <c r="T4" s="107">
        <v>139</v>
      </c>
      <c r="U4" s="107"/>
      <c r="V4" s="107">
        <v>1015</v>
      </c>
      <c r="W4" s="107"/>
      <c r="X4" s="107">
        <v>1114</v>
      </c>
      <c r="Y4" s="107"/>
      <c r="Z4" s="105">
        <f>SUM(B4:X4)</f>
        <v>25131</v>
      </c>
      <c r="AA4" s="112"/>
    </row>
    <row r="5" spans="1:27" s="76" customFormat="1" ht="18" customHeight="1" thickBot="1" x14ac:dyDescent="0.3">
      <c r="A5" s="117" t="s">
        <v>41</v>
      </c>
      <c r="B5" s="107">
        <v>2243</v>
      </c>
      <c r="C5" s="107"/>
      <c r="D5" s="107">
        <v>2699</v>
      </c>
      <c r="E5" s="107"/>
      <c r="F5" s="107">
        <v>2448</v>
      </c>
      <c r="G5" s="107"/>
      <c r="H5" s="107">
        <v>2403</v>
      </c>
      <c r="I5" s="107"/>
      <c r="J5" s="107">
        <v>2205</v>
      </c>
      <c r="K5" s="107"/>
      <c r="L5" s="107">
        <v>3045</v>
      </c>
      <c r="M5" s="107"/>
      <c r="N5" s="107">
        <v>2778</v>
      </c>
      <c r="O5" s="107"/>
      <c r="P5" s="107">
        <v>2961</v>
      </c>
      <c r="Q5" s="107"/>
      <c r="R5" s="107">
        <v>2699</v>
      </c>
      <c r="S5" s="107"/>
      <c r="T5" s="107">
        <v>2315</v>
      </c>
      <c r="U5" s="107"/>
      <c r="V5" s="107">
        <v>2571</v>
      </c>
      <c r="W5" s="107"/>
      <c r="X5" s="107">
        <v>2786</v>
      </c>
      <c r="Y5" s="107"/>
      <c r="Z5" s="105">
        <f>SUM(B5:X5)</f>
        <v>31153</v>
      </c>
      <c r="AA5" s="112"/>
    </row>
    <row r="6" spans="1:27" s="76" customFormat="1" ht="18" customHeight="1" thickBot="1" x14ac:dyDescent="0.3">
      <c r="A6" s="117" t="s">
        <v>42</v>
      </c>
      <c r="B6" s="107">
        <v>199</v>
      </c>
      <c r="C6" s="107"/>
      <c r="D6" s="107">
        <v>161</v>
      </c>
      <c r="E6" s="107"/>
      <c r="F6" s="107">
        <v>134</v>
      </c>
      <c r="G6" s="107"/>
      <c r="H6" s="107">
        <v>138</v>
      </c>
      <c r="I6" s="107"/>
      <c r="J6" s="107">
        <v>131</v>
      </c>
      <c r="K6" s="107"/>
      <c r="L6" s="107">
        <v>109</v>
      </c>
      <c r="M6" s="107"/>
      <c r="N6" s="107">
        <v>91</v>
      </c>
      <c r="O6" s="107"/>
      <c r="P6" s="107">
        <v>102</v>
      </c>
      <c r="Q6" s="107"/>
      <c r="R6" s="107">
        <v>130</v>
      </c>
      <c r="S6" s="107"/>
      <c r="T6" s="107">
        <v>95</v>
      </c>
      <c r="U6" s="107"/>
      <c r="V6" s="107">
        <v>96</v>
      </c>
      <c r="W6" s="107"/>
      <c r="X6" s="107">
        <v>100</v>
      </c>
      <c r="Y6" s="107"/>
      <c r="Z6" s="105">
        <f>SUM(B6:X6)</f>
        <v>1486</v>
      </c>
      <c r="AA6" s="112"/>
    </row>
    <row r="7" spans="1:27" s="76" customFormat="1" ht="18" customHeight="1" thickBot="1" x14ac:dyDescent="0.3">
      <c r="A7" s="117" t="s">
        <v>6</v>
      </c>
      <c r="B7" s="107">
        <v>0</v>
      </c>
      <c r="C7" s="107"/>
      <c r="D7" s="107">
        <v>0</v>
      </c>
      <c r="E7" s="107"/>
      <c r="F7" s="107">
        <v>0</v>
      </c>
      <c r="G7" s="107"/>
      <c r="H7" s="107">
        <v>0</v>
      </c>
      <c r="I7" s="107"/>
      <c r="J7" s="107">
        <v>0</v>
      </c>
      <c r="K7" s="107"/>
      <c r="L7" s="107">
        <v>40</v>
      </c>
      <c r="M7" s="107"/>
      <c r="N7" s="107">
        <v>675</v>
      </c>
      <c r="O7" s="107"/>
      <c r="P7" s="107">
        <v>15</v>
      </c>
      <c r="Q7" s="107"/>
      <c r="R7" s="107">
        <v>68</v>
      </c>
      <c r="S7" s="107"/>
      <c r="T7" s="107">
        <v>36</v>
      </c>
      <c r="U7" s="107"/>
      <c r="V7" s="107">
        <v>31</v>
      </c>
      <c r="W7" s="107"/>
      <c r="X7" s="107">
        <v>27</v>
      </c>
      <c r="Y7" s="107"/>
      <c r="Z7" s="105">
        <f>SUM(B7:X7)</f>
        <v>892</v>
      </c>
      <c r="AA7" s="112"/>
    </row>
    <row r="8" spans="1:27" s="76" customFormat="1" ht="18" customHeight="1" thickBot="1" x14ac:dyDescent="0.3">
      <c r="A8" s="102" t="s">
        <v>80</v>
      </c>
      <c r="B8" s="93"/>
      <c r="C8" s="93">
        <f>SUM(B9:B11)</f>
        <v>2344</v>
      </c>
      <c r="D8" s="97"/>
      <c r="E8" s="94">
        <f>SUM(D9:D11)</f>
        <v>2310</v>
      </c>
      <c r="F8" s="97"/>
      <c r="G8" s="94">
        <f>SUM(F9:F11)</f>
        <v>2246</v>
      </c>
      <c r="H8" s="97"/>
      <c r="I8" s="94">
        <f>SUM(H9:H11)</f>
        <v>2105</v>
      </c>
      <c r="J8" s="97"/>
      <c r="K8" s="94">
        <f>SUM(J9:J11)</f>
        <v>2047</v>
      </c>
      <c r="L8" s="97"/>
      <c r="M8" s="94">
        <f>SUM(L9:L11)</f>
        <v>2337</v>
      </c>
      <c r="N8" s="97"/>
      <c r="O8" s="94">
        <f>SUM(N9:N11)</f>
        <v>2438</v>
      </c>
      <c r="P8" s="97"/>
      <c r="Q8" s="94">
        <f>SUM(P9:P11)</f>
        <v>2575</v>
      </c>
      <c r="R8" s="95"/>
      <c r="S8" s="96">
        <f>SUM(R9:R11)</f>
        <v>2497</v>
      </c>
      <c r="T8" s="95"/>
      <c r="U8" s="96">
        <f>SUM(T9:T11)</f>
        <v>2441</v>
      </c>
      <c r="V8" s="95"/>
      <c r="W8" s="96">
        <v>2531</v>
      </c>
      <c r="X8" s="95"/>
      <c r="Y8" s="96">
        <f>SUM(X9:X11)</f>
        <v>2966</v>
      </c>
      <c r="Z8" s="87"/>
      <c r="AA8" s="88">
        <f>SUM(B8:Y8)</f>
        <v>28837</v>
      </c>
    </row>
    <row r="9" spans="1:27" s="76" customFormat="1" ht="18" customHeight="1" thickBot="1" x14ac:dyDescent="0.3">
      <c r="A9" s="113" t="s">
        <v>43</v>
      </c>
      <c r="B9" s="107">
        <v>1899</v>
      </c>
      <c r="C9" s="107"/>
      <c r="D9" s="107">
        <v>1807</v>
      </c>
      <c r="E9" s="107"/>
      <c r="F9" s="107">
        <v>1777</v>
      </c>
      <c r="G9" s="107"/>
      <c r="H9" s="107">
        <v>1678</v>
      </c>
      <c r="I9" s="107"/>
      <c r="J9" s="107">
        <v>1581</v>
      </c>
      <c r="K9" s="107"/>
      <c r="L9" s="107">
        <v>1798</v>
      </c>
      <c r="M9" s="107"/>
      <c r="N9" s="107">
        <v>1875</v>
      </c>
      <c r="O9" s="107"/>
      <c r="P9" s="107">
        <v>2047</v>
      </c>
      <c r="Q9" s="107"/>
      <c r="R9" s="107">
        <v>1964</v>
      </c>
      <c r="S9" s="107"/>
      <c r="T9" s="107">
        <v>1937</v>
      </c>
      <c r="U9" s="107"/>
      <c r="V9" s="107">
        <v>1972</v>
      </c>
      <c r="W9" s="107"/>
      <c r="X9" s="107">
        <v>2315</v>
      </c>
      <c r="Y9" s="107"/>
      <c r="Z9" s="105">
        <f>SUM(B9:X9)</f>
        <v>22650</v>
      </c>
      <c r="AA9" s="112"/>
    </row>
    <row r="10" spans="1:27" s="76" customFormat="1" ht="18" customHeight="1" thickBot="1" x14ac:dyDescent="0.3">
      <c r="A10" s="113" t="s">
        <v>26</v>
      </c>
      <c r="B10" s="107">
        <v>358</v>
      </c>
      <c r="C10" s="107"/>
      <c r="D10" s="107">
        <v>367</v>
      </c>
      <c r="E10" s="107"/>
      <c r="F10" s="107">
        <v>335</v>
      </c>
      <c r="G10" s="107"/>
      <c r="H10" s="107">
        <v>294</v>
      </c>
      <c r="I10" s="107"/>
      <c r="J10" s="107">
        <v>285</v>
      </c>
      <c r="K10" s="107"/>
      <c r="L10" s="107">
        <v>338</v>
      </c>
      <c r="M10" s="107"/>
      <c r="N10" s="107">
        <v>344</v>
      </c>
      <c r="O10" s="107"/>
      <c r="P10" s="107">
        <v>330</v>
      </c>
      <c r="Q10" s="107"/>
      <c r="R10" s="107">
        <v>345</v>
      </c>
      <c r="S10" s="107"/>
      <c r="T10" s="107">
        <v>323</v>
      </c>
      <c r="U10" s="107"/>
      <c r="V10" s="107">
        <v>344</v>
      </c>
      <c r="W10" s="107"/>
      <c r="X10" s="107">
        <v>362</v>
      </c>
      <c r="Y10" s="107"/>
      <c r="Z10" s="105">
        <f>SUM(B10:X10)</f>
        <v>4025</v>
      </c>
      <c r="AA10" s="112"/>
    </row>
    <row r="11" spans="1:27" s="76" customFormat="1" ht="18" customHeight="1" thickBot="1" x14ac:dyDescent="0.3">
      <c r="A11" s="114" t="s">
        <v>6</v>
      </c>
      <c r="B11" s="107">
        <v>87</v>
      </c>
      <c r="C11" s="107"/>
      <c r="D11" s="107">
        <v>136</v>
      </c>
      <c r="E11" s="107"/>
      <c r="F11" s="107">
        <v>134</v>
      </c>
      <c r="G11" s="107"/>
      <c r="H11" s="107">
        <v>133</v>
      </c>
      <c r="I11" s="107"/>
      <c r="J11" s="107">
        <v>181</v>
      </c>
      <c r="K11" s="107"/>
      <c r="L11" s="107">
        <v>201</v>
      </c>
      <c r="M11" s="107"/>
      <c r="N11" s="107">
        <v>219</v>
      </c>
      <c r="O11" s="107"/>
      <c r="P11" s="107">
        <v>198</v>
      </c>
      <c r="Q11" s="107"/>
      <c r="R11" s="107">
        <v>188</v>
      </c>
      <c r="S11" s="107"/>
      <c r="T11" s="107">
        <v>181</v>
      </c>
      <c r="U11" s="107"/>
      <c r="V11" s="107">
        <v>215</v>
      </c>
      <c r="W11" s="107"/>
      <c r="X11" s="107">
        <v>289</v>
      </c>
      <c r="Y11" s="107"/>
      <c r="Z11" s="105">
        <f>SUM(B11:X11)</f>
        <v>2162</v>
      </c>
      <c r="AA11" s="112"/>
    </row>
    <row r="12" spans="1:27" s="76" customFormat="1" ht="18" customHeight="1" thickBot="1" x14ac:dyDescent="0.3">
      <c r="A12" s="102" t="s">
        <v>71</v>
      </c>
      <c r="B12" s="93"/>
      <c r="C12" s="93">
        <f t="shared" ref="C12" si="0">SUM(B13:B16)</f>
        <v>2984</v>
      </c>
      <c r="D12" s="97"/>
      <c r="E12" s="94">
        <f t="shared" ref="E12" si="1">SUM(D13:D16)</f>
        <v>4576</v>
      </c>
      <c r="F12" s="97"/>
      <c r="G12" s="94">
        <f>SUM(F13:F16)</f>
        <v>4581</v>
      </c>
      <c r="H12" s="97"/>
      <c r="I12" s="94">
        <f>SUM(H13:H16)</f>
        <v>4528</v>
      </c>
      <c r="J12" s="97"/>
      <c r="K12" s="94">
        <f>SUM(J13:J16)</f>
        <v>3949</v>
      </c>
      <c r="L12" s="97"/>
      <c r="M12" s="94">
        <f>SUM(L13:L16)</f>
        <v>3842</v>
      </c>
      <c r="N12" s="97"/>
      <c r="O12" s="94">
        <f>SUM(N13:N16)</f>
        <v>3541</v>
      </c>
      <c r="P12" s="97"/>
      <c r="Q12" s="94">
        <f>SUM(P13:P16)</f>
        <v>3782</v>
      </c>
      <c r="R12" s="98"/>
      <c r="S12" s="99">
        <f>SUM(R13:R16)</f>
        <v>3449</v>
      </c>
      <c r="T12" s="98"/>
      <c r="U12" s="99">
        <f t="shared" ref="U12" si="2">SUM(T13:T16)</f>
        <v>4461</v>
      </c>
      <c r="V12" s="98"/>
      <c r="W12" s="99">
        <v>4469</v>
      </c>
      <c r="X12" s="98"/>
      <c r="Y12" s="99">
        <f t="shared" ref="Y12" si="3">SUM(X13:X16)</f>
        <v>2986</v>
      </c>
      <c r="Z12" s="87"/>
      <c r="AA12" s="88">
        <f>SUM(B12:Y12)</f>
        <v>47148</v>
      </c>
    </row>
    <row r="13" spans="1:27" s="76" customFormat="1" ht="18" customHeight="1" thickBot="1" x14ac:dyDescent="0.3">
      <c r="A13" s="117" t="s">
        <v>46</v>
      </c>
      <c r="B13" s="107">
        <v>396</v>
      </c>
      <c r="C13" s="107"/>
      <c r="D13" s="107">
        <v>522</v>
      </c>
      <c r="E13" s="107"/>
      <c r="F13" s="107">
        <v>487</v>
      </c>
      <c r="G13" s="107"/>
      <c r="H13" s="107">
        <v>498</v>
      </c>
      <c r="I13" s="107"/>
      <c r="J13" s="107">
        <v>392</v>
      </c>
      <c r="K13" s="107"/>
      <c r="L13" s="107">
        <v>399</v>
      </c>
      <c r="M13" s="107"/>
      <c r="N13" s="107">
        <v>555</v>
      </c>
      <c r="O13" s="107"/>
      <c r="P13" s="107">
        <v>653</v>
      </c>
      <c r="Q13" s="107"/>
      <c r="R13" s="107">
        <v>844</v>
      </c>
      <c r="S13" s="107"/>
      <c r="T13" s="107">
        <v>691</v>
      </c>
      <c r="U13" s="107"/>
      <c r="V13" s="107">
        <v>651</v>
      </c>
      <c r="W13" s="107"/>
      <c r="X13" s="107">
        <v>432</v>
      </c>
      <c r="Y13" s="107"/>
      <c r="Z13" s="105">
        <f>SUM(B13:X13)</f>
        <v>6520</v>
      </c>
      <c r="AA13" s="112"/>
    </row>
    <row r="14" spans="1:27" s="76" customFormat="1" ht="18" customHeight="1" thickBot="1" x14ac:dyDescent="0.3">
      <c r="A14" s="117" t="s">
        <v>47</v>
      </c>
      <c r="B14" s="107">
        <v>3</v>
      </c>
      <c r="C14" s="107"/>
      <c r="D14" s="107">
        <v>5</v>
      </c>
      <c r="E14" s="107"/>
      <c r="F14" s="107">
        <v>2</v>
      </c>
      <c r="G14" s="107"/>
      <c r="H14" s="107">
        <v>4</v>
      </c>
      <c r="I14" s="107"/>
      <c r="J14" s="107">
        <v>7</v>
      </c>
      <c r="K14" s="107"/>
      <c r="L14" s="107">
        <v>5</v>
      </c>
      <c r="M14" s="107"/>
      <c r="N14" s="107">
        <v>2</v>
      </c>
      <c r="O14" s="107"/>
      <c r="P14" s="107">
        <v>0</v>
      </c>
      <c r="Q14" s="107"/>
      <c r="R14" s="107">
        <v>3</v>
      </c>
      <c r="S14" s="107"/>
      <c r="T14" s="107">
        <v>0</v>
      </c>
      <c r="U14" s="107"/>
      <c r="V14" s="107">
        <v>2</v>
      </c>
      <c r="W14" s="107"/>
      <c r="X14" s="107">
        <v>1</v>
      </c>
      <c r="Y14" s="107"/>
      <c r="Z14" s="105">
        <f>SUM(B14:X14)</f>
        <v>34</v>
      </c>
      <c r="AA14" s="112"/>
    </row>
    <row r="15" spans="1:27" s="76" customFormat="1" ht="18" customHeight="1" thickBot="1" x14ac:dyDescent="0.3">
      <c r="A15" s="117" t="s">
        <v>45</v>
      </c>
      <c r="B15" s="107">
        <v>917</v>
      </c>
      <c r="C15" s="107"/>
      <c r="D15" s="107">
        <v>1101</v>
      </c>
      <c r="E15" s="107"/>
      <c r="F15" s="107">
        <v>1196</v>
      </c>
      <c r="G15" s="107"/>
      <c r="H15" s="107">
        <v>1355</v>
      </c>
      <c r="I15" s="107"/>
      <c r="J15" s="107">
        <v>986</v>
      </c>
      <c r="K15" s="107"/>
      <c r="L15" s="107">
        <v>1017</v>
      </c>
      <c r="M15" s="107"/>
      <c r="N15" s="107">
        <v>828</v>
      </c>
      <c r="O15" s="107"/>
      <c r="P15" s="107">
        <v>1210</v>
      </c>
      <c r="Q15" s="107"/>
      <c r="R15" s="107">
        <v>814</v>
      </c>
      <c r="S15" s="107"/>
      <c r="T15" s="107">
        <v>856</v>
      </c>
      <c r="U15" s="107"/>
      <c r="V15" s="107">
        <v>591</v>
      </c>
      <c r="W15" s="107"/>
      <c r="X15" s="107">
        <v>133</v>
      </c>
      <c r="Y15" s="107"/>
      <c r="Z15" s="105">
        <f>SUM(B15:X15)</f>
        <v>11004</v>
      </c>
      <c r="AA15" s="112"/>
    </row>
    <row r="16" spans="1:27" s="76" customFormat="1" ht="18" customHeight="1" thickBot="1" x14ac:dyDescent="0.3">
      <c r="A16" s="115" t="s">
        <v>44</v>
      </c>
      <c r="B16" s="107">
        <v>1668</v>
      </c>
      <c r="C16" s="107"/>
      <c r="D16" s="107">
        <v>2948</v>
      </c>
      <c r="E16" s="107"/>
      <c r="F16" s="107">
        <v>2896</v>
      </c>
      <c r="G16" s="107"/>
      <c r="H16" s="107">
        <v>2671</v>
      </c>
      <c r="I16" s="107"/>
      <c r="J16" s="107">
        <v>2564</v>
      </c>
      <c r="K16" s="107"/>
      <c r="L16" s="107">
        <v>2421</v>
      </c>
      <c r="M16" s="107"/>
      <c r="N16" s="107">
        <v>2156</v>
      </c>
      <c r="O16" s="107"/>
      <c r="P16" s="107">
        <v>1919</v>
      </c>
      <c r="Q16" s="107"/>
      <c r="R16" s="107">
        <v>1788</v>
      </c>
      <c r="S16" s="107"/>
      <c r="T16" s="107">
        <v>2914</v>
      </c>
      <c r="U16" s="107"/>
      <c r="V16" s="107">
        <v>3225</v>
      </c>
      <c r="W16" s="107"/>
      <c r="X16" s="107">
        <v>2420</v>
      </c>
      <c r="Y16" s="107"/>
      <c r="Z16" s="105">
        <f>SUM(B16:X16)</f>
        <v>29590</v>
      </c>
      <c r="AA16" s="112"/>
    </row>
    <row r="17" spans="1:27" s="76" customFormat="1" ht="18" customHeight="1" thickBot="1" x14ac:dyDescent="0.3">
      <c r="A17" s="102" t="s">
        <v>83</v>
      </c>
      <c r="B17" s="93"/>
      <c r="C17" s="93">
        <f>SUM(B18:B21)</f>
        <v>120</v>
      </c>
      <c r="D17" s="97"/>
      <c r="E17" s="94">
        <f>SUM(D18:D21)</f>
        <v>127</v>
      </c>
      <c r="F17" s="97"/>
      <c r="G17" s="94">
        <f>SUM(F18:F21)</f>
        <v>147</v>
      </c>
      <c r="H17" s="97"/>
      <c r="I17" s="94">
        <f>SUM(H18:H21)</f>
        <v>150</v>
      </c>
      <c r="J17" s="97"/>
      <c r="K17" s="94">
        <f>SUM(J18:J21)</f>
        <v>132</v>
      </c>
      <c r="L17" s="97"/>
      <c r="M17" s="94">
        <f>SUM(L18:L21)</f>
        <v>162</v>
      </c>
      <c r="N17" s="97"/>
      <c r="O17" s="94">
        <f>SUM(N18:N21)</f>
        <v>152</v>
      </c>
      <c r="P17" s="97"/>
      <c r="Q17" s="94">
        <f>SUM(P18:P21)</f>
        <v>161</v>
      </c>
      <c r="R17" s="95"/>
      <c r="S17" s="96">
        <f t="shared" ref="S17:U17" si="4">SUM(R18:R21)</f>
        <v>232</v>
      </c>
      <c r="T17" s="95"/>
      <c r="U17" s="96">
        <f t="shared" si="4"/>
        <v>178</v>
      </c>
      <c r="V17" s="95"/>
      <c r="W17" s="96">
        <v>153</v>
      </c>
      <c r="X17" s="95"/>
      <c r="Y17" s="96">
        <f t="shared" ref="Y17" si="5">SUM(X18:X21)</f>
        <v>235</v>
      </c>
      <c r="Z17" s="87"/>
      <c r="AA17" s="88">
        <f>SUM(B17:Y17)</f>
        <v>1949</v>
      </c>
    </row>
    <row r="18" spans="1:27" s="76" customFormat="1" ht="18" customHeight="1" thickBot="1" x14ac:dyDescent="0.3">
      <c r="A18" s="117" t="s">
        <v>21</v>
      </c>
      <c r="B18" s="107">
        <v>23</v>
      </c>
      <c r="C18" s="107"/>
      <c r="D18" s="107">
        <v>33</v>
      </c>
      <c r="E18" s="107"/>
      <c r="F18" s="107">
        <v>51</v>
      </c>
      <c r="G18" s="107"/>
      <c r="H18" s="107">
        <v>46</v>
      </c>
      <c r="I18" s="107"/>
      <c r="J18" s="107">
        <v>41</v>
      </c>
      <c r="K18" s="107"/>
      <c r="L18" s="107">
        <v>60</v>
      </c>
      <c r="M18" s="107"/>
      <c r="N18" s="107">
        <v>48</v>
      </c>
      <c r="O18" s="107"/>
      <c r="P18" s="107">
        <v>58</v>
      </c>
      <c r="Q18" s="107"/>
      <c r="R18" s="107">
        <v>82</v>
      </c>
      <c r="S18" s="107"/>
      <c r="T18" s="107">
        <v>43</v>
      </c>
      <c r="U18" s="107"/>
      <c r="V18" s="107">
        <v>38</v>
      </c>
      <c r="W18" s="107"/>
      <c r="X18" s="107">
        <v>66</v>
      </c>
      <c r="Y18" s="107"/>
      <c r="Z18" s="105">
        <f>SUM(B18:X18)</f>
        <v>589</v>
      </c>
      <c r="AA18" s="112"/>
    </row>
    <row r="19" spans="1:27" s="76" customFormat="1" ht="18" customHeight="1" thickBot="1" x14ac:dyDescent="0.3">
      <c r="A19" s="117" t="s">
        <v>5</v>
      </c>
      <c r="B19" s="107">
        <v>90</v>
      </c>
      <c r="C19" s="107"/>
      <c r="D19" s="107">
        <v>85</v>
      </c>
      <c r="E19" s="107"/>
      <c r="F19" s="107">
        <v>80</v>
      </c>
      <c r="G19" s="107"/>
      <c r="H19" s="107">
        <v>90</v>
      </c>
      <c r="I19" s="107"/>
      <c r="J19" s="107">
        <v>76</v>
      </c>
      <c r="K19" s="107"/>
      <c r="L19" s="107">
        <v>90</v>
      </c>
      <c r="M19" s="107"/>
      <c r="N19" s="107">
        <v>83</v>
      </c>
      <c r="O19" s="107"/>
      <c r="P19" s="107">
        <v>85</v>
      </c>
      <c r="Q19" s="107"/>
      <c r="R19" s="107">
        <v>84</v>
      </c>
      <c r="S19" s="107"/>
      <c r="T19" s="107">
        <v>77</v>
      </c>
      <c r="U19" s="107"/>
      <c r="V19" s="107">
        <v>71</v>
      </c>
      <c r="W19" s="107"/>
      <c r="X19" s="107">
        <v>115</v>
      </c>
      <c r="Y19" s="107"/>
      <c r="Z19" s="105">
        <f>SUM(B19:X19)</f>
        <v>1026</v>
      </c>
      <c r="AA19" s="112"/>
    </row>
    <row r="20" spans="1:27" s="76" customFormat="1" ht="18" customHeight="1" thickBot="1" x14ac:dyDescent="0.3">
      <c r="A20" s="117" t="s">
        <v>45</v>
      </c>
      <c r="B20" s="109">
        <v>7</v>
      </c>
      <c r="C20" s="109"/>
      <c r="D20" s="109">
        <v>8</v>
      </c>
      <c r="E20" s="109"/>
      <c r="F20" s="109">
        <v>15</v>
      </c>
      <c r="G20" s="109"/>
      <c r="H20" s="109">
        <v>13</v>
      </c>
      <c r="I20" s="109"/>
      <c r="J20" s="109">
        <v>14</v>
      </c>
      <c r="K20" s="109"/>
      <c r="L20" s="109">
        <v>10</v>
      </c>
      <c r="M20" s="109"/>
      <c r="N20" s="109">
        <v>17</v>
      </c>
      <c r="O20" s="109"/>
      <c r="P20" s="109">
        <v>16</v>
      </c>
      <c r="Q20" s="109"/>
      <c r="R20" s="109">
        <v>66</v>
      </c>
      <c r="S20" s="109"/>
      <c r="T20" s="109">
        <v>58</v>
      </c>
      <c r="U20" s="109"/>
      <c r="V20" s="109">
        <v>42</v>
      </c>
      <c r="W20" s="109"/>
      <c r="X20" s="109">
        <v>51</v>
      </c>
      <c r="Y20" s="109"/>
      <c r="Z20" s="105">
        <f>SUM(B20:X20)</f>
        <v>317</v>
      </c>
      <c r="AA20" s="112"/>
    </row>
    <row r="21" spans="1:27" s="76" customFormat="1" ht="18" customHeight="1" thickBot="1" x14ac:dyDescent="0.3">
      <c r="A21" s="117" t="s">
        <v>15</v>
      </c>
      <c r="B21" s="107">
        <v>0</v>
      </c>
      <c r="C21" s="107"/>
      <c r="D21" s="107">
        <v>1</v>
      </c>
      <c r="E21" s="107"/>
      <c r="F21" s="107">
        <v>1</v>
      </c>
      <c r="G21" s="107"/>
      <c r="H21" s="107">
        <v>1</v>
      </c>
      <c r="I21" s="107"/>
      <c r="J21" s="107">
        <v>1</v>
      </c>
      <c r="K21" s="107"/>
      <c r="L21" s="107">
        <v>2</v>
      </c>
      <c r="M21" s="107"/>
      <c r="N21" s="107">
        <v>4</v>
      </c>
      <c r="O21" s="107"/>
      <c r="P21" s="107">
        <v>2</v>
      </c>
      <c r="Q21" s="107"/>
      <c r="R21" s="107">
        <v>0</v>
      </c>
      <c r="S21" s="107"/>
      <c r="T21" s="107">
        <v>0</v>
      </c>
      <c r="U21" s="107"/>
      <c r="V21" s="107">
        <v>2</v>
      </c>
      <c r="W21" s="107"/>
      <c r="X21" s="107">
        <v>3</v>
      </c>
      <c r="Y21" s="107"/>
      <c r="Z21" s="105">
        <f>SUM(B21:X21)</f>
        <v>17</v>
      </c>
      <c r="AA21" s="112"/>
    </row>
    <row r="22" spans="1:27" s="76" customFormat="1" ht="18" customHeight="1" thickBot="1" x14ac:dyDescent="0.3">
      <c r="A22" s="102" t="s">
        <v>82</v>
      </c>
      <c r="B22" s="93"/>
      <c r="C22" s="93">
        <f>SUM(B23:B27)</f>
        <v>860</v>
      </c>
      <c r="D22" s="97"/>
      <c r="E22" s="94">
        <f>SUM(D23:D27)</f>
        <v>994</v>
      </c>
      <c r="F22" s="97"/>
      <c r="G22" s="94">
        <f>SUM(F23:F27)</f>
        <v>958</v>
      </c>
      <c r="H22" s="97"/>
      <c r="I22" s="94">
        <f>SUM(H23:H27)</f>
        <v>870</v>
      </c>
      <c r="J22" s="97"/>
      <c r="K22" s="94">
        <f>SUM(J23:J27)</f>
        <v>896</v>
      </c>
      <c r="L22" s="97"/>
      <c r="M22" s="94">
        <f>SUM(L23:L27)</f>
        <v>982</v>
      </c>
      <c r="N22" s="97"/>
      <c r="O22" s="94">
        <f>SUM(N23:N27)</f>
        <v>990</v>
      </c>
      <c r="P22" s="97"/>
      <c r="Q22" s="94">
        <f>SUM(P23:P27)</f>
        <v>1012</v>
      </c>
      <c r="R22" s="95"/>
      <c r="S22" s="96">
        <f t="shared" ref="S22:U22" si="6">SUM(R23:R27)</f>
        <v>1058</v>
      </c>
      <c r="T22" s="95"/>
      <c r="U22" s="96">
        <f t="shared" si="6"/>
        <v>957</v>
      </c>
      <c r="V22" s="95"/>
      <c r="W22" s="96">
        <v>1013</v>
      </c>
      <c r="X22" s="95"/>
      <c r="Y22" s="96">
        <f t="shared" ref="Y22" si="7">SUM(X23:X27)</f>
        <v>812</v>
      </c>
      <c r="Z22" s="87"/>
      <c r="AA22" s="88">
        <f>SUM(B22:Y22)</f>
        <v>11402</v>
      </c>
    </row>
    <row r="23" spans="1:27" s="76" customFormat="1" ht="18" customHeight="1" thickBot="1" x14ac:dyDescent="0.3">
      <c r="A23" s="164" t="s">
        <v>48</v>
      </c>
      <c r="B23" s="109">
        <v>46</v>
      </c>
      <c r="C23" s="109"/>
      <c r="D23" s="109">
        <v>51</v>
      </c>
      <c r="E23" s="109"/>
      <c r="F23" s="109">
        <v>42</v>
      </c>
      <c r="G23" s="109"/>
      <c r="H23" s="109">
        <v>42</v>
      </c>
      <c r="I23" s="109"/>
      <c r="J23" s="109">
        <v>60</v>
      </c>
      <c r="K23" s="109"/>
      <c r="L23" s="109">
        <v>61</v>
      </c>
      <c r="M23" s="109"/>
      <c r="N23" s="109">
        <v>80</v>
      </c>
      <c r="O23" s="109"/>
      <c r="P23" s="109">
        <v>94</v>
      </c>
      <c r="Q23" s="109"/>
      <c r="R23" s="109">
        <v>66</v>
      </c>
      <c r="S23" s="109"/>
      <c r="T23" s="109">
        <v>69</v>
      </c>
      <c r="U23" s="109"/>
      <c r="V23" s="109">
        <v>62</v>
      </c>
      <c r="W23" s="109"/>
      <c r="X23" s="109">
        <v>52</v>
      </c>
      <c r="Y23" s="109"/>
      <c r="Z23" s="105">
        <f>SUM(B23:X23)</f>
        <v>725</v>
      </c>
      <c r="AA23" s="112"/>
    </row>
    <row r="24" spans="1:27" s="76" customFormat="1" ht="18" customHeight="1" thickBot="1" x14ac:dyDescent="0.3">
      <c r="A24" s="117" t="s">
        <v>5</v>
      </c>
      <c r="B24" s="107">
        <v>85</v>
      </c>
      <c r="C24" s="107"/>
      <c r="D24" s="107">
        <v>128</v>
      </c>
      <c r="E24" s="107"/>
      <c r="F24" s="107">
        <v>147</v>
      </c>
      <c r="G24" s="107"/>
      <c r="H24" s="107">
        <v>121</v>
      </c>
      <c r="I24" s="107"/>
      <c r="J24" s="107">
        <v>155</v>
      </c>
      <c r="K24" s="107"/>
      <c r="L24" s="107">
        <v>159</v>
      </c>
      <c r="M24" s="107"/>
      <c r="N24" s="107">
        <v>147</v>
      </c>
      <c r="O24" s="107"/>
      <c r="P24" s="107">
        <v>141</v>
      </c>
      <c r="Q24" s="107"/>
      <c r="R24" s="107">
        <v>161</v>
      </c>
      <c r="S24" s="107"/>
      <c r="T24" s="107">
        <v>165</v>
      </c>
      <c r="U24" s="107"/>
      <c r="V24" s="107">
        <v>146</v>
      </c>
      <c r="W24" s="107"/>
      <c r="X24" s="107">
        <v>148</v>
      </c>
      <c r="Y24" s="107"/>
      <c r="Z24" s="105">
        <f>SUM(B24:X24)</f>
        <v>1703</v>
      </c>
      <c r="AA24" s="112"/>
    </row>
    <row r="25" spans="1:27" s="76" customFormat="1" ht="18" customHeight="1" thickBot="1" x14ac:dyDescent="0.3">
      <c r="A25" s="117" t="s">
        <v>52</v>
      </c>
      <c r="B25" s="109">
        <v>545</v>
      </c>
      <c r="C25" s="109"/>
      <c r="D25" s="109">
        <v>567</v>
      </c>
      <c r="E25" s="109"/>
      <c r="F25" s="109">
        <v>557</v>
      </c>
      <c r="G25" s="109"/>
      <c r="H25" s="109">
        <v>476</v>
      </c>
      <c r="I25" s="109"/>
      <c r="J25" s="109">
        <v>501</v>
      </c>
      <c r="K25" s="109"/>
      <c r="L25" s="109">
        <v>560</v>
      </c>
      <c r="M25" s="109"/>
      <c r="N25" s="109">
        <v>572</v>
      </c>
      <c r="O25" s="109"/>
      <c r="P25" s="109">
        <v>597</v>
      </c>
      <c r="Q25" s="109"/>
      <c r="R25" s="109">
        <v>607</v>
      </c>
      <c r="S25" s="109"/>
      <c r="T25" s="109">
        <v>503</v>
      </c>
      <c r="U25" s="109"/>
      <c r="V25" s="109">
        <v>578</v>
      </c>
      <c r="W25" s="109"/>
      <c r="X25" s="109">
        <v>473</v>
      </c>
      <c r="Y25" s="109"/>
      <c r="Z25" s="105">
        <f>SUM(B25:X25)</f>
        <v>6536</v>
      </c>
      <c r="AA25" s="112"/>
    </row>
    <row r="26" spans="1:27" s="76" customFormat="1" ht="18" customHeight="1" thickBot="1" x14ac:dyDescent="0.3">
      <c r="A26" s="117" t="s">
        <v>53</v>
      </c>
      <c r="B26" s="107">
        <v>59</v>
      </c>
      <c r="C26" s="107"/>
      <c r="D26" s="107">
        <v>60</v>
      </c>
      <c r="E26" s="107"/>
      <c r="F26" s="107">
        <v>78</v>
      </c>
      <c r="G26" s="107"/>
      <c r="H26" s="107">
        <v>61</v>
      </c>
      <c r="I26" s="107"/>
      <c r="J26" s="107">
        <v>63</v>
      </c>
      <c r="K26" s="107"/>
      <c r="L26" s="107">
        <v>58</v>
      </c>
      <c r="M26" s="107"/>
      <c r="N26" s="107">
        <v>73</v>
      </c>
      <c r="O26" s="107"/>
      <c r="P26" s="107">
        <v>57</v>
      </c>
      <c r="Q26" s="107"/>
      <c r="R26" s="107">
        <v>87</v>
      </c>
      <c r="S26" s="107"/>
      <c r="T26" s="107">
        <v>59</v>
      </c>
      <c r="U26" s="107"/>
      <c r="V26" s="107">
        <v>67</v>
      </c>
      <c r="W26" s="107"/>
      <c r="X26" s="107">
        <v>53</v>
      </c>
      <c r="Y26" s="107"/>
      <c r="Z26" s="105">
        <f>SUM(B26:X26)</f>
        <v>775</v>
      </c>
      <c r="AA26" s="112"/>
    </row>
    <row r="27" spans="1:27" s="76" customFormat="1" ht="18" customHeight="1" thickBot="1" x14ac:dyDescent="0.3">
      <c r="A27" s="196" t="s">
        <v>136</v>
      </c>
      <c r="B27" s="107">
        <v>125</v>
      </c>
      <c r="C27" s="107"/>
      <c r="D27" s="107">
        <v>188</v>
      </c>
      <c r="E27" s="107"/>
      <c r="F27" s="107">
        <v>134</v>
      </c>
      <c r="G27" s="107"/>
      <c r="H27" s="107">
        <v>170</v>
      </c>
      <c r="I27" s="107"/>
      <c r="J27" s="107">
        <v>117</v>
      </c>
      <c r="K27" s="107"/>
      <c r="L27" s="107">
        <v>144</v>
      </c>
      <c r="M27" s="107"/>
      <c r="N27" s="107">
        <v>118</v>
      </c>
      <c r="O27" s="107"/>
      <c r="P27" s="107">
        <v>123</v>
      </c>
      <c r="Q27" s="107"/>
      <c r="R27" s="107">
        <v>137</v>
      </c>
      <c r="S27" s="107"/>
      <c r="T27" s="107">
        <v>161</v>
      </c>
      <c r="U27" s="107"/>
      <c r="V27" s="107">
        <v>160</v>
      </c>
      <c r="W27" s="107"/>
      <c r="X27" s="107">
        <v>86</v>
      </c>
      <c r="Y27" s="107"/>
      <c r="Z27" s="105">
        <f>SUM(B27:X27)</f>
        <v>1663</v>
      </c>
      <c r="AA27" s="112"/>
    </row>
    <row r="28" spans="1:27" s="76" customFormat="1" ht="18" customHeight="1" thickBot="1" x14ac:dyDescent="0.3">
      <c r="A28" s="102" t="s">
        <v>81</v>
      </c>
      <c r="B28" s="100"/>
      <c r="C28" s="93">
        <f>SUM(B29:B31)</f>
        <v>1040</v>
      </c>
      <c r="D28" s="97"/>
      <c r="E28" s="94">
        <f>SUM(D29:D31)</f>
        <v>1234</v>
      </c>
      <c r="F28" s="97"/>
      <c r="G28" s="94">
        <f>SUM(F29:F31)</f>
        <v>985</v>
      </c>
      <c r="H28" s="97"/>
      <c r="I28" s="94">
        <f>SUM(H29:H31)</f>
        <v>831</v>
      </c>
      <c r="J28" s="97"/>
      <c r="K28" s="94">
        <f>SUM(J29:J31)</f>
        <v>820</v>
      </c>
      <c r="L28" s="97"/>
      <c r="M28" s="94">
        <f>SUM(L29:L31)</f>
        <v>1180</v>
      </c>
      <c r="N28" s="97"/>
      <c r="O28" s="94">
        <f>SUM(N29:N31)</f>
        <v>1217</v>
      </c>
      <c r="P28" s="97"/>
      <c r="Q28" s="94">
        <f>SUM(P29:P31)</f>
        <v>1296</v>
      </c>
      <c r="R28" s="95"/>
      <c r="S28" s="96">
        <f>SUM(R29:R31)</f>
        <v>1198</v>
      </c>
      <c r="T28" s="95"/>
      <c r="U28" s="96">
        <f>SUM(T29:T31)</f>
        <v>1138</v>
      </c>
      <c r="V28" s="95"/>
      <c r="W28" s="96">
        <v>959</v>
      </c>
      <c r="X28" s="95"/>
      <c r="Y28" s="96">
        <f>SUM(X29:X31)</f>
        <v>786</v>
      </c>
      <c r="Z28" s="87"/>
      <c r="AA28" s="88">
        <f>SUM(B28:Y28)</f>
        <v>12684</v>
      </c>
    </row>
    <row r="29" spans="1:27" s="76" customFormat="1" ht="18" customHeight="1" thickBot="1" x14ac:dyDescent="0.3">
      <c r="A29" s="117" t="s">
        <v>54</v>
      </c>
      <c r="B29" s="107">
        <v>1010</v>
      </c>
      <c r="C29" s="107"/>
      <c r="D29" s="107">
        <v>1208</v>
      </c>
      <c r="E29" s="107"/>
      <c r="F29" s="107">
        <v>948</v>
      </c>
      <c r="G29" s="107"/>
      <c r="H29" s="107">
        <v>781</v>
      </c>
      <c r="I29" s="107"/>
      <c r="J29" s="107">
        <v>788</v>
      </c>
      <c r="K29" s="107"/>
      <c r="L29" s="107">
        <v>1144</v>
      </c>
      <c r="M29" s="107"/>
      <c r="N29" s="107">
        <v>1186</v>
      </c>
      <c r="O29" s="107"/>
      <c r="P29" s="107">
        <v>1266</v>
      </c>
      <c r="Q29" s="107"/>
      <c r="R29" s="107">
        <v>1163</v>
      </c>
      <c r="S29" s="107"/>
      <c r="T29" s="107">
        <v>1094</v>
      </c>
      <c r="U29" s="107"/>
      <c r="V29" s="107">
        <v>867</v>
      </c>
      <c r="W29" s="107"/>
      <c r="X29" s="107">
        <v>549</v>
      </c>
      <c r="Y29" s="107"/>
      <c r="Z29" s="105">
        <f>SUM(B29:X29)</f>
        <v>12004</v>
      </c>
      <c r="AA29" s="112"/>
    </row>
    <row r="30" spans="1:27" s="76" customFormat="1" ht="18" customHeight="1" thickBot="1" x14ac:dyDescent="0.3">
      <c r="A30" s="117" t="s">
        <v>152</v>
      </c>
      <c r="B30" s="204" t="s">
        <v>151</v>
      </c>
      <c r="C30" s="204" t="s">
        <v>151</v>
      </c>
      <c r="D30" s="204" t="s">
        <v>151</v>
      </c>
      <c r="E30" s="204" t="s">
        <v>151</v>
      </c>
      <c r="F30" s="204" t="s">
        <v>151</v>
      </c>
      <c r="G30" s="204" t="s">
        <v>151</v>
      </c>
      <c r="H30" s="204" t="s">
        <v>151</v>
      </c>
      <c r="I30" s="204" t="s">
        <v>151</v>
      </c>
      <c r="J30" s="204" t="s">
        <v>151</v>
      </c>
      <c r="K30" s="204" t="s">
        <v>151</v>
      </c>
      <c r="L30" s="204" t="s">
        <v>151</v>
      </c>
      <c r="M30" s="204" t="s">
        <v>151</v>
      </c>
      <c r="N30" s="204" t="s">
        <v>151</v>
      </c>
      <c r="O30" s="204" t="s">
        <v>151</v>
      </c>
      <c r="P30" s="204" t="s">
        <v>151</v>
      </c>
      <c r="Q30" s="204" t="s">
        <v>151</v>
      </c>
      <c r="R30" s="204" t="s">
        <v>151</v>
      </c>
      <c r="S30" s="204" t="s">
        <v>151</v>
      </c>
      <c r="T30" s="204" t="s">
        <v>151</v>
      </c>
      <c r="U30" s="204" t="s">
        <v>151</v>
      </c>
      <c r="V30" s="204">
        <v>48</v>
      </c>
      <c r="W30" s="204"/>
      <c r="X30" s="204">
        <v>187</v>
      </c>
      <c r="Y30" s="204"/>
      <c r="Z30" s="105">
        <f>SUM(B30:X30)</f>
        <v>235</v>
      </c>
      <c r="AA30" s="112"/>
    </row>
    <row r="31" spans="1:27" s="76" customFormat="1" ht="18" customHeight="1" thickBot="1" x14ac:dyDescent="0.3">
      <c r="A31" s="117" t="s">
        <v>45</v>
      </c>
      <c r="B31" s="107">
        <v>30</v>
      </c>
      <c r="C31" s="107"/>
      <c r="D31" s="107">
        <v>26</v>
      </c>
      <c r="E31" s="107"/>
      <c r="F31" s="107">
        <v>37</v>
      </c>
      <c r="G31" s="107"/>
      <c r="H31" s="107">
        <v>50</v>
      </c>
      <c r="I31" s="107"/>
      <c r="J31" s="107">
        <v>32</v>
      </c>
      <c r="K31" s="107"/>
      <c r="L31" s="107">
        <v>36</v>
      </c>
      <c r="M31" s="107"/>
      <c r="N31" s="107">
        <v>31</v>
      </c>
      <c r="O31" s="107"/>
      <c r="P31" s="107">
        <v>30</v>
      </c>
      <c r="Q31" s="107"/>
      <c r="R31" s="107">
        <v>35</v>
      </c>
      <c r="S31" s="107"/>
      <c r="T31" s="107">
        <v>44</v>
      </c>
      <c r="U31" s="107"/>
      <c r="V31" s="107">
        <v>44</v>
      </c>
      <c r="W31" s="107"/>
      <c r="X31" s="107">
        <v>50</v>
      </c>
      <c r="Y31" s="107"/>
      <c r="Z31" s="105">
        <f t="shared" ref="Z31" si="8">SUM(B31:X31)</f>
        <v>445</v>
      </c>
      <c r="AA31" s="112"/>
    </row>
    <row r="32" spans="1:27" s="76" customFormat="1" ht="18" customHeight="1" thickBot="1" x14ac:dyDescent="0.3">
      <c r="A32" s="102" t="s">
        <v>70</v>
      </c>
      <c r="B32" s="93"/>
      <c r="C32" s="93">
        <f>SUM(B33:B39)</f>
        <v>1188</v>
      </c>
      <c r="D32" s="97"/>
      <c r="E32" s="94">
        <f>SUM(D33:D39)</f>
        <v>1730</v>
      </c>
      <c r="F32" s="97"/>
      <c r="G32" s="94">
        <f>SUM(F33:F39)</f>
        <v>1226</v>
      </c>
      <c r="H32" s="97"/>
      <c r="I32" s="94">
        <f>SUM(H33:H39)</f>
        <v>1402</v>
      </c>
      <c r="J32" s="97"/>
      <c r="K32" s="94">
        <f>SUM(J33:J39)</f>
        <v>1074</v>
      </c>
      <c r="L32" s="97"/>
      <c r="M32" s="94">
        <f>SUM(L33:L39)</f>
        <v>1039</v>
      </c>
      <c r="N32" s="97"/>
      <c r="O32" s="94">
        <f>SUM(N33:N39)</f>
        <v>1062</v>
      </c>
      <c r="P32" s="97"/>
      <c r="Q32" s="94">
        <f>SUM(P33:P39)</f>
        <v>1246</v>
      </c>
      <c r="R32" s="95"/>
      <c r="S32" s="99">
        <f t="shared" ref="S32:U32" si="9">SUM(R33:R39)</f>
        <v>1148</v>
      </c>
      <c r="T32" s="95"/>
      <c r="U32" s="99">
        <f t="shared" si="9"/>
        <v>1375</v>
      </c>
      <c r="V32" s="95"/>
      <c r="W32" s="99">
        <v>1106</v>
      </c>
      <c r="X32" s="95"/>
      <c r="Y32" s="99">
        <f t="shared" ref="Y32" si="10">SUM(X33:X39)</f>
        <v>803</v>
      </c>
      <c r="Z32" s="87"/>
      <c r="AA32" s="88">
        <f>SUM(B32:Y32)</f>
        <v>14399</v>
      </c>
    </row>
    <row r="33" spans="1:27" s="76" customFormat="1" ht="18" customHeight="1" thickBot="1" x14ac:dyDescent="0.3">
      <c r="A33" s="117" t="s">
        <v>6</v>
      </c>
      <c r="B33" s="107">
        <v>264</v>
      </c>
      <c r="C33" s="107"/>
      <c r="D33" s="107">
        <v>397</v>
      </c>
      <c r="E33" s="107"/>
      <c r="F33" s="107">
        <v>334</v>
      </c>
      <c r="G33" s="107"/>
      <c r="H33" s="107">
        <v>460</v>
      </c>
      <c r="I33" s="107"/>
      <c r="J33" s="107">
        <v>248</v>
      </c>
      <c r="K33" s="107"/>
      <c r="L33" s="107">
        <v>284</v>
      </c>
      <c r="M33" s="107"/>
      <c r="N33" s="107">
        <v>357</v>
      </c>
      <c r="O33" s="107"/>
      <c r="P33" s="107">
        <v>456</v>
      </c>
      <c r="Q33" s="107"/>
      <c r="R33" s="107">
        <v>622</v>
      </c>
      <c r="S33" s="107"/>
      <c r="T33" s="107">
        <v>829</v>
      </c>
      <c r="U33" s="107"/>
      <c r="V33" s="107">
        <v>0</v>
      </c>
      <c r="W33" s="107"/>
      <c r="X33" s="107">
        <v>2</v>
      </c>
      <c r="Y33" s="107"/>
      <c r="Z33" s="105">
        <f t="shared" ref="Z33:Z39" si="11">SUM(B33:X33)</f>
        <v>4253</v>
      </c>
      <c r="AA33" s="112"/>
    </row>
    <row r="34" spans="1:27" s="76" customFormat="1" ht="18" customHeight="1" thickBot="1" x14ac:dyDescent="0.3">
      <c r="A34" s="117" t="s">
        <v>5</v>
      </c>
      <c r="B34" s="107">
        <v>176</v>
      </c>
      <c r="C34" s="107"/>
      <c r="D34" s="107">
        <v>157</v>
      </c>
      <c r="E34" s="107"/>
      <c r="F34" s="107">
        <v>178</v>
      </c>
      <c r="G34" s="107"/>
      <c r="H34" s="107">
        <v>140</v>
      </c>
      <c r="I34" s="107"/>
      <c r="J34" s="107">
        <v>95</v>
      </c>
      <c r="K34" s="107"/>
      <c r="L34" s="107">
        <v>157</v>
      </c>
      <c r="M34" s="107"/>
      <c r="N34" s="107">
        <v>108</v>
      </c>
      <c r="O34" s="107"/>
      <c r="P34" s="107">
        <v>111</v>
      </c>
      <c r="Q34" s="107"/>
      <c r="R34" s="107">
        <v>130</v>
      </c>
      <c r="S34" s="107"/>
      <c r="T34" s="107">
        <v>111</v>
      </c>
      <c r="U34" s="107"/>
      <c r="V34" s="107">
        <v>0</v>
      </c>
      <c r="W34" s="107"/>
      <c r="X34" s="107">
        <v>0</v>
      </c>
      <c r="Y34" s="107"/>
      <c r="Z34" s="105">
        <f t="shared" si="11"/>
        <v>1363</v>
      </c>
      <c r="AA34" s="112"/>
    </row>
    <row r="35" spans="1:27" s="76" customFormat="1" ht="18" customHeight="1" thickBot="1" x14ac:dyDescent="0.3">
      <c r="A35" s="117" t="s">
        <v>45</v>
      </c>
      <c r="B35" s="107">
        <v>13</v>
      </c>
      <c r="C35" s="107"/>
      <c r="D35" s="107">
        <v>14</v>
      </c>
      <c r="E35" s="107"/>
      <c r="F35" s="107">
        <v>8</v>
      </c>
      <c r="G35" s="107"/>
      <c r="H35" s="107">
        <v>6</v>
      </c>
      <c r="I35" s="107"/>
      <c r="J35" s="107">
        <v>2</v>
      </c>
      <c r="K35" s="107"/>
      <c r="L35" s="107">
        <v>3</v>
      </c>
      <c r="M35" s="107"/>
      <c r="N35" s="107">
        <v>228</v>
      </c>
      <c r="O35" s="107"/>
      <c r="P35" s="107">
        <v>220</v>
      </c>
      <c r="Q35" s="107"/>
      <c r="R35" s="107">
        <v>32</v>
      </c>
      <c r="S35" s="107"/>
      <c r="T35" s="107">
        <v>1</v>
      </c>
      <c r="U35" s="107"/>
      <c r="V35" s="107">
        <v>0</v>
      </c>
      <c r="W35" s="107"/>
      <c r="X35" s="107">
        <v>0</v>
      </c>
      <c r="Y35" s="107"/>
      <c r="Z35" s="105">
        <f t="shared" si="11"/>
        <v>527</v>
      </c>
      <c r="AA35" s="112"/>
    </row>
    <row r="36" spans="1:27" s="76" customFormat="1" ht="18" customHeight="1" thickBot="1" x14ac:dyDescent="0.3">
      <c r="A36" s="117" t="s">
        <v>47</v>
      </c>
      <c r="B36" s="107">
        <v>197</v>
      </c>
      <c r="C36" s="107"/>
      <c r="D36" s="107">
        <v>193</v>
      </c>
      <c r="E36" s="107"/>
      <c r="F36" s="107">
        <v>211</v>
      </c>
      <c r="G36" s="107"/>
      <c r="H36" s="107">
        <v>156</v>
      </c>
      <c r="I36" s="107"/>
      <c r="J36" s="107">
        <v>180</v>
      </c>
      <c r="K36" s="107"/>
      <c r="L36" s="107">
        <v>309</v>
      </c>
      <c r="M36" s="107"/>
      <c r="N36" s="107">
        <v>222</v>
      </c>
      <c r="O36" s="107"/>
      <c r="P36" s="107">
        <v>200</v>
      </c>
      <c r="Q36" s="107"/>
      <c r="R36" s="107">
        <v>183</v>
      </c>
      <c r="S36" s="107"/>
      <c r="T36" s="107">
        <v>180</v>
      </c>
      <c r="U36" s="107"/>
      <c r="V36" s="107">
        <v>0</v>
      </c>
      <c r="W36" s="107"/>
      <c r="X36" s="107">
        <v>0</v>
      </c>
      <c r="Y36" s="107"/>
      <c r="Z36" s="105">
        <f t="shared" si="11"/>
        <v>2031</v>
      </c>
      <c r="AA36" s="112"/>
    </row>
    <row r="37" spans="1:27" s="76" customFormat="1" ht="18" customHeight="1" thickBot="1" x14ac:dyDescent="0.3">
      <c r="A37" s="114" t="s">
        <v>55</v>
      </c>
      <c r="B37" s="107">
        <v>0</v>
      </c>
      <c r="C37" s="107"/>
      <c r="D37" s="107">
        <v>0</v>
      </c>
      <c r="E37" s="107"/>
      <c r="F37" s="107">
        <v>0</v>
      </c>
      <c r="G37" s="107"/>
      <c r="H37" s="107">
        <v>1</v>
      </c>
      <c r="I37" s="107"/>
      <c r="J37" s="107">
        <v>0</v>
      </c>
      <c r="K37" s="107"/>
      <c r="L37" s="107">
        <v>0</v>
      </c>
      <c r="M37" s="107"/>
      <c r="N37" s="107">
        <v>0</v>
      </c>
      <c r="O37" s="107"/>
      <c r="P37" s="107">
        <v>0</v>
      </c>
      <c r="Q37" s="107"/>
      <c r="R37" s="107">
        <v>0</v>
      </c>
      <c r="S37" s="107"/>
      <c r="T37" s="107">
        <v>0</v>
      </c>
      <c r="U37" s="107"/>
      <c r="V37" s="107">
        <v>0</v>
      </c>
      <c r="W37" s="107"/>
      <c r="X37" s="107">
        <v>0</v>
      </c>
      <c r="Y37" s="107"/>
      <c r="Z37" s="105">
        <f t="shared" si="11"/>
        <v>1</v>
      </c>
      <c r="AA37" s="112"/>
    </row>
    <row r="38" spans="1:27" s="76" customFormat="1" ht="18" customHeight="1" thickBot="1" x14ac:dyDescent="0.3">
      <c r="A38" s="115" t="s">
        <v>44</v>
      </c>
      <c r="B38" s="107">
        <v>529</v>
      </c>
      <c r="C38" s="107"/>
      <c r="D38" s="107">
        <v>968</v>
      </c>
      <c r="E38" s="107"/>
      <c r="F38" s="107">
        <v>493</v>
      </c>
      <c r="G38" s="107"/>
      <c r="H38" s="107">
        <v>629</v>
      </c>
      <c r="I38" s="107"/>
      <c r="J38" s="107">
        <v>544</v>
      </c>
      <c r="K38" s="107"/>
      <c r="L38" s="107">
        <v>272</v>
      </c>
      <c r="M38" s="107"/>
      <c r="N38" s="107">
        <v>141</v>
      </c>
      <c r="O38" s="107"/>
      <c r="P38" s="107">
        <v>252</v>
      </c>
      <c r="Q38" s="107"/>
      <c r="R38" s="107">
        <v>169</v>
      </c>
      <c r="S38" s="107"/>
      <c r="T38" s="107">
        <v>249</v>
      </c>
      <c r="U38" s="107"/>
      <c r="V38" s="107">
        <v>1106</v>
      </c>
      <c r="W38" s="107"/>
      <c r="X38" s="107">
        <v>801</v>
      </c>
      <c r="Y38" s="107"/>
      <c r="Z38" s="105">
        <f t="shared" si="11"/>
        <v>6153</v>
      </c>
      <c r="AA38" s="112"/>
    </row>
    <row r="39" spans="1:27" s="76" customFormat="1" ht="18" customHeight="1" thickBot="1" x14ac:dyDescent="0.3">
      <c r="A39" s="117" t="s">
        <v>46</v>
      </c>
      <c r="B39" s="107">
        <v>9</v>
      </c>
      <c r="C39" s="107"/>
      <c r="D39" s="107">
        <v>1</v>
      </c>
      <c r="E39" s="107"/>
      <c r="F39" s="107">
        <v>2</v>
      </c>
      <c r="G39" s="107"/>
      <c r="H39" s="107">
        <v>10</v>
      </c>
      <c r="I39" s="107"/>
      <c r="J39" s="107">
        <v>5</v>
      </c>
      <c r="K39" s="107"/>
      <c r="L39" s="107">
        <v>14</v>
      </c>
      <c r="M39" s="107"/>
      <c r="N39" s="107">
        <v>6</v>
      </c>
      <c r="O39" s="107"/>
      <c r="P39" s="107">
        <v>7</v>
      </c>
      <c r="Q39" s="107"/>
      <c r="R39" s="107">
        <v>12</v>
      </c>
      <c r="S39" s="107"/>
      <c r="T39" s="107">
        <v>5</v>
      </c>
      <c r="U39" s="107"/>
      <c r="V39" s="107">
        <v>0</v>
      </c>
      <c r="W39" s="107"/>
      <c r="X39" s="107">
        <v>0</v>
      </c>
      <c r="Y39" s="107"/>
      <c r="Z39" s="105">
        <f t="shared" si="11"/>
        <v>71</v>
      </c>
      <c r="AA39" s="112"/>
    </row>
    <row r="40" spans="1:27" s="76" customFormat="1" ht="18" customHeight="1" thickBot="1" x14ac:dyDescent="0.3">
      <c r="A40" s="102" t="s">
        <v>76</v>
      </c>
      <c r="B40" s="100"/>
      <c r="C40" s="93">
        <f>SUM(B41)</f>
        <v>1369</v>
      </c>
      <c r="D40" s="97"/>
      <c r="E40" s="94">
        <f>SUM(D41)</f>
        <v>1444</v>
      </c>
      <c r="F40" s="97"/>
      <c r="G40" s="94">
        <f>SUM(F41)</f>
        <v>1238</v>
      </c>
      <c r="H40" s="97"/>
      <c r="I40" s="94">
        <f>SUM(H41)</f>
        <v>1256</v>
      </c>
      <c r="J40" s="97"/>
      <c r="K40" s="94">
        <f>SUM(J41)</f>
        <v>1313</v>
      </c>
      <c r="L40" s="97"/>
      <c r="M40" s="94">
        <f>SUM(L41)</f>
        <v>1394</v>
      </c>
      <c r="N40" s="97"/>
      <c r="O40" s="94">
        <f>SUM(N41)</f>
        <v>1432</v>
      </c>
      <c r="P40" s="97"/>
      <c r="Q40" s="94">
        <f>SUM(P41)</f>
        <v>1477</v>
      </c>
      <c r="R40" s="95"/>
      <c r="S40" s="96">
        <f t="shared" ref="S40:U40" si="12">SUM(R41)</f>
        <v>1476</v>
      </c>
      <c r="T40" s="95"/>
      <c r="U40" s="96">
        <f t="shared" si="12"/>
        <v>1357</v>
      </c>
      <c r="V40" s="95"/>
      <c r="W40" s="96">
        <v>1458</v>
      </c>
      <c r="X40" s="95"/>
      <c r="Y40" s="96">
        <f t="shared" ref="Y40" si="13">SUM(X41)</f>
        <v>1442</v>
      </c>
      <c r="Z40" s="87"/>
      <c r="AA40" s="88">
        <f>SUM(B40:Y40)</f>
        <v>16656</v>
      </c>
    </row>
    <row r="41" spans="1:27" s="76" customFormat="1" ht="18" customHeight="1" thickBot="1" x14ac:dyDescent="0.3">
      <c r="A41" s="117" t="s">
        <v>113</v>
      </c>
      <c r="B41" s="107">
        <v>1369</v>
      </c>
      <c r="C41" s="108"/>
      <c r="D41" s="109">
        <v>1444</v>
      </c>
      <c r="E41" s="108"/>
      <c r="F41" s="109">
        <v>1238</v>
      </c>
      <c r="G41" s="108"/>
      <c r="H41" s="109">
        <v>1256</v>
      </c>
      <c r="I41" s="108"/>
      <c r="J41" s="109">
        <v>1313</v>
      </c>
      <c r="K41" s="108"/>
      <c r="L41" s="109">
        <v>1394</v>
      </c>
      <c r="M41" s="108"/>
      <c r="N41" s="109">
        <v>1432</v>
      </c>
      <c r="O41" s="108"/>
      <c r="P41" s="109">
        <v>1477</v>
      </c>
      <c r="Q41" s="108"/>
      <c r="R41" s="110">
        <v>1476</v>
      </c>
      <c r="S41" s="111"/>
      <c r="T41" s="110">
        <v>1357</v>
      </c>
      <c r="U41" s="111"/>
      <c r="V41" s="110">
        <v>1458</v>
      </c>
      <c r="W41" s="111"/>
      <c r="X41" s="110">
        <v>1442</v>
      </c>
      <c r="Y41" s="111"/>
      <c r="Z41" s="105">
        <f>SUM(B41:X41)</f>
        <v>16656</v>
      </c>
      <c r="AA41" s="112"/>
    </row>
    <row r="42" spans="1:27" s="76" customFormat="1" ht="18" customHeight="1" thickBot="1" x14ac:dyDescent="0.3">
      <c r="A42" s="102" t="s">
        <v>69</v>
      </c>
      <c r="B42" s="100"/>
      <c r="C42" s="93">
        <f>SUM(B43:B44)</f>
        <v>80</v>
      </c>
      <c r="D42" s="97"/>
      <c r="E42" s="94">
        <f>SUM(D43:D44)</f>
        <v>122</v>
      </c>
      <c r="F42" s="97"/>
      <c r="G42" s="94">
        <f>SUM(F43:F44)</f>
        <v>0</v>
      </c>
      <c r="H42" s="97"/>
      <c r="I42" s="94">
        <f>SUM(H43:H44)</f>
        <v>0</v>
      </c>
      <c r="J42" s="97"/>
      <c r="K42" s="94">
        <f>SUM(J43:J44)</f>
        <v>0</v>
      </c>
      <c r="L42" s="97"/>
      <c r="M42" s="94">
        <f>SUM(L43:L44)</f>
        <v>0</v>
      </c>
      <c r="N42" s="97"/>
      <c r="O42" s="94">
        <f>SUM(N43:N44)</f>
        <v>0</v>
      </c>
      <c r="P42" s="97"/>
      <c r="Q42" s="94">
        <f>SUM(P43:P44)</f>
        <v>0</v>
      </c>
      <c r="R42" s="95"/>
      <c r="S42" s="99">
        <f t="shared" ref="S42" si="14">SUM(R43:R44)</f>
        <v>0</v>
      </c>
      <c r="T42" s="95"/>
      <c r="U42" s="99">
        <f t="shared" ref="U42" si="15">SUM(T43:T44)</f>
        <v>0</v>
      </c>
      <c r="V42" s="95"/>
      <c r="W42" s="99">
        <f t="shared" ref="W42" si="16">SUM(V43:V44)</f>
        <v>0</v>
      </c>
      <c r="X42" s="95"/>
      <c r="Y42" s="99">
        <f t="shared" ref="Y42" si="17">SUM(X43:X44)</f>
        <v>0</v>
      </c>
      <c r="Z42" s="87"/>
      <c r="AA42" s="88">
        <f>SUM(B42:Y42)</f>
        <v>202</v>
      </c>
    </row>
    <row r="43" spans="1:27" s="76" customFormat="1" ht="18" customHeight="1" thickBot="1" x14ac:dyDescent="0.3">
      <c r="A43" s="117" t="s">
        <v>45</v>
      </c>
      <c r="B43" s="107">
        <v>71</v>
      </c>
      <c r="C43" s="108"/>
      <c r="D43" s="109">
        <v>115</v>
      </c>
      <c r="E43" s="108"/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09">
        <v>0</v>
      </c>
      <c r="U43" s="109">
        <v>0</v>
      </c>
      <c r="V43" s="109">
        <v>0</v>
      </c>
      <c r="W43" s="109">
        <v>0</v>
      </c>
      <c r="X43" s="109">
        <v>0</v>
      </c>
      <c r="Y43" s="109">
        <v>0</v>
      </c>
      <c r="Z43" s="105">
        <f>SUM(B43:X43)</f>
        <v>186</v>
      </c>
      <c r="AA43" s="112"/>
    </row>
    <row r="44" spans="1:27" s="76" customFormat="1" ht="18" customHeight="1" thickBot="1" x14ac:dyDescent="0.3">
      <c r="A44" s="117" t="s">
        <v>5</v>
      </c>
      <c r="B44" s="107">
        <v>9</v>
      </c>
      <c r="C44" s="108"/>
      <c r="D44" s="109">
        <v>7</v>
      </c>
      <c r="E44" s="108"/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09">
        <v>0</v>
      </c>
      <c r="U44" s="109">
        <v>0</v>
      </c>
      <c r="V44" s="109">
        <v>0</v>
      </c>
      <c r="W44" s="109">
        <v>0</v>
      </c>
      <c r="X44" s="109">
        <v>0</v>
      </c>
      <c r="Y44" s="109">
        <v>0</v>
      </c>
      <c r="Z44" s="105">
        <f>SUM(B44:X44)</f>
        <v>16</v>
      </c>
      <c r="AA44" s="112"/>
    </row>
    <row r="45" spans="1:27" s="76" customFormat="1" ht="18" customHeight="1" thickBot="1" x14ac:dyDescent="0.3">
      <c r="A45" s="102" t="s">
        <v>68</v>
      </c>
      <c r="B45" s="93"/>
      <c r="C45" s="93">
        <f>SUM(B46:B51)</f>
        <v>222</v>
      </c>
      <c r="D45" s="94"/>
      <c r="E45" s="94">
        <f>SUM(D46:D51)</f>
        <v>258</v>
      </c>
      <c r="F45" s="94"/>
      <c r="G45" s="94">
        <f>SUM(F46:F51)</f>
        <v>257</v>
      </c>
      <c r="H45" s="94"/>
      <c r="I45" s="94">
        <f>SUM(H46:H51)</f>
        <v>204</v>
      </c>
      <c r="J45" s="94"/>
      <c r="K45" s="94">
        <f>SUM(J46:J51)</f>
        <v>195</v>
      </c>
      <c r="L45" s="94"/>
      <c r="M45" s="94">
        <f>SUM(L46:L51)</f>
        <v>319</v>
      </c>
      <c r="N45" s="94"/>
      <c r="O45" s="94">
        <f>SUM(N46:N51)</f>
        <v>226</v>
      </c>
      <c r="P45" s="94"/>
      <c r="Q45" s="94">
        <f>SUM(P46:P51)</f>
        <v>237</v>
      </c>
      <c r="R45" s="95"/>
      <c r="S45" s="99">
        <f t="shared" ref="S45:U45" si="18">SUM(R46:R51)</f>
        <v>195</v>
      </c>
      <c r="T45" s="95"/>
      <c r="U45" s="99">
        <f t="shared" si="18"/>
        <v>200</v>
      </c>
      <c r="V45" s="95"/>
      <c r="W45" s="99">
        <v>193</v>
      </c>
      <c r="X45" s="95"/>
      <c r="Y45" s="99">
        <f t="shared" ref="Y45" si="19">SUM(X46:X51)</f>
        <v>206</v>
      </c>
      <c r="Z45" s="87"/>
      <c r="AA45" s="88">
        <f>SUM(B45:Y45)</f>
        <v>2712</v>
      </c>
    </row>
    <row r="46" spans="1:27" s="76" customFormat="1" ht="18" customHeight="1" thickBot="1" x14ac:dyDescent="0.3">
      <c r="A46" s="113" t="s">
        <v>169</v>
      </c>
      <c r="B46" s="109">
        <v>0</v>
      </c>
      <c r="C46" s="108"/>
      <c r="D46" s="109">
        <v>0</v>
      </c>
      <c r="E46" s="108"/>
      <c r="F46" s="109">
        <v>0</v>
      </c>
      <c r="G46" s="108"/>
      <c r="H46" s="109">
        <v>0</v>
      </c>
      <c r="I46" s="108"/>
      <c r="J46" s="109">
        <v>0</v>
      </c>
      <c r="K46" s="108"/>
      <c r="L46" s="109">
        <v>0</v>
      </c>
      <c r="M46" s="108"/>
      <c r="N46" s="109">
        <v>1</v>
      </c>
      <c r="O46" s="108"/>
      <c r="P46" s="109">
        <v>0</v>
      </c>
      <c r="Q46" s="108"/>
      <c r="R46" s="110">
        <v>0</v>
      </c>
      <c r="S46" s="111"/>
      <c r="T46" s="110">
        <v>0</v>
      </c>
      <c r="U46" s="111"/>
      <c r="V46" s="110">
        <v>3</v>
      </c>
      <c r="W46" s="111"/>
      <c r="X46" s="110">
        <v>0</v>
      </c>
      <c r="Y46" s="111"/>
      <c r="Z46" s="105">
        <f t="shared" ref="Z46:Z51" si="20">SUM(B46:X46)</f>
        <v>4</v>
      </c>
      <c r="AA46" s="112"/>
    </row>
    <row r="47" spans="1:27" s="76" customFormat="1" ht="18" customHeight="1" thickBot="1" x14ac:dyDescent="0.3">
      <c r="A47" s="113" t="s">
        <v>99</v>
      </c>
      <c r="B47" s="109">
        <v>0</v>
      </c>
      <c r="C47" s="108"/>
      <c r="D47" s="109">
        <v>1</v>
      </c>
      <c r="E47" s="108"/>
      <c r="F47" s="109">
        <v>1</v>
      </c>
      <c r="G47" s="109"/>
      <c r="H47" s="109">
        <v>1</v>
      </c>
      <c r="I47" s="108"/>
      <c r="J47" s="109">
        <v>0</v>
      </c>
      <c r="K47" s="108"/>
      <c r="L47" s="109">
        <v>0</v>
      </c>
      <c r="M47" s="108"/>
      <c r="N47" s="109">
        <v>0</v>
      </c>
      <c r="O47" s="108"/>
      <c r="P47" s="109">
        <v>0</v>
      </c>
      <c r="Q47" s="108"/>
      <c r="R47" s="110">
        <v>0</v>
      </c>
      <c r="S47" s="111"/>
      <c r="T47" s="110">
        <v>0</v>
      </c>
      <c r="U47" s="111"/>
      <c r="V47" s="110">
        <v>0</v>
      </c>
      <c r="W47" s="111"/>
      <c r="X47" s="110">
        <v>0</v>
      </c>
      <c r="Y47" s="111"/>
      <c r="Z47" s="105">
        <f t="shared" si="20"/>
        <v>3</v>
      </c>
      <c r="AA47" s="112"/>
    </row>
    <row r="48" spans="1:27" s="76" customFormat="1" ht="18" customHeight="1" thickBot="1" x14ac:dyDescent="0.3">
      <c r="A48" s="118" t="s">
        <v>20</v>
      </c>
      <c r="B48" s="107">
        <v>131</v>
      </c>
      <c r="C48" s="108"/>
      <c r="D48" s="109">
        <v>132</v>
      </c>
      <c r="E48" s="108"/>
      <c r="F48" s="109">
        <v>131</v>
      </c>
      <c r="G48" s="108"/>
      <c r="H48" s="109">
        <v>101</v>
      </c>
      <c r="I48" s="108"/>
      <c r="J48" s="109">
        <v>100</v>
      </c>
      <c r="K48" s="108"/>
      <c r="L48" s="109">
        <v>152</v>
      </c>
      <c r="M48" s="108"/>
      <c r="N48" s="109">
        <v>96</v>
      </c>
      <c r="O48" s="108"/>
      <c r="P48" s="109">
        <v>123</v>
      </c>
      <c r="Q48" s="108"/>
      <c r="R48" s="110">
        <v>110</v>
      </c>
      <c r="S48" s="111"/>
      <c r="T48" s="110">
        <v>101</v>
      </c>
      <c r="U48" s="111"/>
      <c r="V48" s="110">
        <v>76</v>
      </c>
      <c r="W48" s="111"/>
      <c r="X48" s="110">
        <v>88</v>
      </c>
      <c r="Y48" s="111"/>
      <c r="Z48" s="105">
        <f t="shared" si="20"/>
        <v>1341</v>
      </c>
      <c r="AA48" s="112"/>
    </row>
    <row r="49" spans="1:27" s="76" customFormat="1" ht="18" customHeight="1" thickBot="1" x14ac:dyDescent="0.3">
      <c r="A49" s="119" t="s">
        <v>49</v>
      </c>
      <c r="B49" s="109">
        <v>54</v>
      </c>
      <c r="C49" s="108"/>
      <c r="D49" s="109">
        <v>72</v>
      </c>
      <c r="E49" s="108"/>
      <c r="F49" s="109">
        <v>86</v>
      </c>
      <c r="G49" s="108"/>
      <c r="H49" s="109">
        <v>73</v>
      </c>
      <c r="I49" s="108"/>
      <c r="J49" s="109">
        <v>68</v>
      </c>
      <c r="K49" s="108"/>
      <c r="L49" s="109">
        <v>128</v>
      </c>
      <c r="M49" s="108"/>
      <c r="N49" s="109">
        <v>96</v>
      </c>
      <c r="O49" s="108"/>
      <c r="P49" s="109">
        <v>80</v>
      </c>
      <c r="Q49" s="108"/>
      <c r="R49" s="110">
        <v>66</v>
      </c>
      <c r="S49" s="111"/>
      <c r="T49" s="110">
        <v>79</v>
      </c>
      <c r="U49" s="111"/>
      <c r="V49" s="110">
        <v>88</v>
      </c>
      <c r="W49" s="111"/>
      <c r="X49" s="110">
        <v>94</v>
      </c>
      <c r="Y49" s="111"/>
      <c r="Z49" s="105">
        <f t="shared" si="20"/>
        <v>984</v>
      </c>
      <c r="AA49" s="112"/>
    </row>
    <row r="50" spans="1:27" s="76" customFormat="1" ht="18" customHeight="1" thickBot="1" x14ac:dyDescent="0.3">
      <c r="A50" s="120" t="s">
        <v>45</v>
      </c>
      <c r="B50" s="107">
        <v>32</v>
      </c>
      <c r="C50" s="108"/>
      <c r="D50" s="109">
        <v>50</v>
      </c>
      <c r="E50" s="108"/>
      <c r="F50" s="109">
        <v>34</v>
      </c>
      <c r="G50" s="108"/>
      <c r="H50" s="109">
        <v>26</v>
      </c>
      <c r="I50" s="108"/>
      <c r="J50" s="109">
        <v>26</v>
      </c>
      <c r="K50" s="108"/>
      <c r="L50" s="109">
        <v>39</v>
      </c>
      <c r="M50" s="108"/>
      <c r="N50" s="109">
        <v>24</v>
      </c>
      <c r="O50" s="108"/>
      <c r="P50" s="109">
        <v>27</v>
      </c>
      <c r="Q50" s="108"/>
      <c r="R50" s="110">
        <v>18</v>
      </c>
      <c r="S50" s="111"/>
      <c r="T50" s="110">
        <v>19</v>
      </c>
      <c r="U50" s="111"/>
      <c r="V50" s="110">
        <v>24</v>
      </c>
      <c r="W50" s="111"/>
      <c r="X50" s="110">
        <v>19</v>
      </c>
      <c r="Y50" s="111"/>
      <c r="Z50" s="105">
        <f t="shared" si="20"/>
        <v>338</v>
      </c>
      <c r="AA50" s="112"/>
    </row>
    <row r="51" spans="1:27" s="76" customFormat="1" ht="18" customHeight="1" thickBot="1" x14ac:dyDescent="0.3">
      <c r="A51" s="120" t="s">
        <v>5</v>
      </c>
      <c r="B51" s="107">
        <v>5</v>
      </c>
      <c r="C51" s="108"/>
      <c r="D51" s="109">
        <v>3</v>
      </c>
      <c r="E51" s="108"/>
      <c r="F51" s="109">
        <v>5</v>
      </c>
      <c r="G51" s="108"/>
      <c r="H51" s="109">
        <v>3</v>
      </c>
      <c r="I51" s="108"/>
      <c r="J51" s="109">
        <v>1</v>
      </c>
      <c r="K51" s="108"/>
      <c r="L51" s="109">
        <v>0</v>
      </c>
      <c r="M51" s="108"/>
      <c r="N51" s="109">
        <v>9</v>
      </c>
      <c r="O51" s="108"/>
      <c r="P51" s="109">
        <v>7</v>
      </c>
      <c r="Q51" s="108"/>
      <c r="R51" s="110">
        <v>1</v>
      </c>
      <c r="S51" s="111"/>
      <c r="T51" s="110">
        <v>1</v>
      </c>
      <c r="U51" s="111"/>
      <c r="V51" s="110">
        <v>2</v>
      </c>
      <c r="W51" s="111"/>
      <c r="X51" s="110">
        <v>5</v>
      </c>
      <c r="Y51" s="111"/>
      <c r="Z51" s="105">
        <f t="shared" si="20"/>
        <v>42</v>
      </c>
      <c r="AA51" s="112"/>
    </row>
    <row r="52" spans="1:27" s="76" customFormat="1" ht="18" customHeight="1" thickBot="1" x14ac:dyDescent="0.3">
      <c r="A52" s="102" t="s">
        <v>77</v>
      </c>
      <c r="B52" s="100"/>
      <c r="C52" s="94">
        <f>SUM(B53:B56)</f>
        <v>31</v>
      </c>
      <c r="D52" s="97"/>
      <c r="E52" s="94">
        <f>SUM(D53:D56)</f>
        <v>39</v>
      </c>
      <c r="F52" s="97"/>
      <c r="G52" s="94">
        <f>SUM(F53:F56)</f>
        <v>37</v>
      </c>
      <c r="H52" s="97"/>
      <c r="I52" s="94">
        <f>SUM(H53:H56)</f>
        <v>29</v>
      </c>
      <c r="J52" s="97"/>
      <c r="K52" s="94">
        <f>SUM(J53:J56)</f>
        <v>33</v>
      </c>
      <c r="L52" s="97"/>
      <c r="M52" s="94">
        <f>SUM(L53:L56)</f>
        <v>47</v>
      </c>
      <c r="N52" s="97"/>
      <c r="O52" s="94">
        <f>SUM(N53:N56)</f>
        <v>101</v>
      </c>
      <c r="P52" s="97"/>
      <c r="Q52" s="94">
        <f>SUM(P53:P56)</f>
        <v>38</v>
      </c>
      <c r="R52" s="95"/>
      <c r="S52" s="99">
        <f t="shared" ref="S52:U52" si="21">SUM(R53:R56)</f>
        <v>40</v>
      </c>
      <c r="T52" s="95"/>
      <c r="U52" s="99">
        <f t="shared" si="21"/>
        <v>18</v>
      </c>
      <c r="V52" s="95"/>
      <c r="W52" s="99">
        <v>40</v>
      </c>
      <c r="X52" s="95"/>
      <c r="Y52" s="99">
        <f t="shared" ref="Y52" si="22">SUM(X53:X56)</f>
        <v>39</v>
      </c>
      <c r="Z52" s="87"/>
      <c r="AA52" s="88">
        <f>SUM(B52:Y52)</f>
        <v>492</v>
      </c>
    </row>
    <row r="53" spans="1:27" s="76" customFormat="1" ht="18" customHeight="1" thickBot="1" x14ac:dyDescent="0.3">
      <c r="A53" s="117" t="s">
        <v>50</v>
      </c>
      <c r="B53" s="109">
        <v>5</v>
      </c>
      <c r="C53" s="108"/>
      <c r="D53" s="109">
        <v>9</v>
      </c>
      <c r="E53" s="108"/>
      <c r="F53" s="109">
        <v>1</v>
      </c>
      <c r="G53" s="108"/>
      <c r="H53" s="109">
        <v>5</v>
      </c>
      <c r="I53" s="108"/>
      <c r="J53" s="109">
        <v>4</v>
      </c>
      <c r="K53" s="108"/>
      <c r="L53" s="109">
        <v>13</v>
      </c>
      <c r="M53" s="108"/>
      <c r="N53" s="109">
        <v>30</v>
      </c>
      <c r="O53" s="108"/>
      <c r="P53" s="109">
        <v>15</v>
      </c>
      <c r="Q53" s="108"/>
      <c r="R53" s="110">
        <v>22</v>
      </c>
      <c r="S53" s="111"/>
      <c r="T53" s="110">
        <v>9</v>
      </c>
      <c r="U53" s="111"/>
      <c r="V53" s="110">
        <v>10</v>
      </c>
      <c r="W53" s="111"/>
      <c r="X53" s="110">
        <v>13</v>
      </c>
      <c r="Y53" s="111"/>
      <c r="Z53" s="105">
        <f>SUM(B53:X53)</f>
        <v>136</v>
      </c>
      <c r="AA53" s="112"/>
    </row>
    <row r="54" spans="1:27" s="76" customFormat="1" ht="18" customHeight="1" thickBot="1" x14ac:dyDescent="0.3">
      <c r="A54" s="113" t="s">
        <v>57</v>
      </c>
      <c r="B54" s="109">
        <v>0</v>
      </c>
      <c r="C54" s="108"/>
      <c r="D54" s="109">
        <v>0</v>
      </c>
      <c r="E54" s="108"/>
      <c r="F54" s="109">
        <v>0</v>
      </c>
      <c r="G54" s="108"/>
      <c r="H54" s="109">
        <v>0</v>
      </c>
      <c r="I54" s="108"/>
      <c r="J54" s="109">
        <v>0</v>
      </c>
      <c r="K54" s="108"/>
      <c r="L54" s="109">
        <v>0</v>
      </c>
      <c r="M54" s="108"/>
      <c r="N54" s="109">
        <v>1</v>
      </c>
      <c r="O54" s="108"/>
      <c r="P54" s="109">
        <v>0</v>
      </c>
      <c r="Q54" s="108"/>
      <c r="R54" s="110">
        <v>1</v>
      </c>
      <c r="S54" s="111"/>
      <c r="T54" s="110">
        <v>1</v>
      </c>
      <c r="U54" s="111"/>
      <c r="V54" s="110">
        <v>4</v>
      </c>
      <c r="W54" s="111"/>
      <c r="X54" s="110">
        <v>4</v>
      </c>
      <c r="Y54" s="111"/>
      <c r="Z54" s="105">
        <f>SUM(B54:X54)</f>
        <v>11</v>
      </c>
      <c r="AA54" s="112"/>
    </row>
    <row r="55" spans="1:27" s="76" customFormat="1" ht="18" customHeight="1" thickBot="1" x14ac:dyDescent="0.3">
      <c r="A55" s="113" t="s">
        <v>51</v>
      </c>
      <c r="B55" s="109">
        <v>1</v>
      </c>
      <c r="C55" s="108"/>
      <c r="D55" s="109">
        <v>0</v>
      </c>
      <c r="E55" s="108"/>
      <c r="F55" s="109">
        <v>2</v>
      </c>
      <c r="G55" s="108"/>
      <c r="H55" s="109">
        <v>0</v>
      </c>
      <c r="I55" s="108"/>
      <c r="J55" s="109">
        <v>0</v>
      </c>
      <c r="K55" s="108"/>
      <c r="L55" s="109">
        <v>2</v>
      </c>
      <c r="M55" s="108"/>
      <c r="N55" s="109">
        <v>15</v>
      </c>
      <c r="O55" s="108"/>
      <c r="P55" s="109">
        <v>2</v>
      </c>
      <c r="Q55" s="108"/>
      <c r="R55" s="110">
        <v>5</v>
      </c>
      <c r="S55" s="111"/>
      <c r="T55" s="110">
        <v>2</v>
      </c>
      <c r="U55" s="111"/>
      <c r="V55" s="110">
        <v>3</v>
      </c>
      <c r="W55" s="111"/>
      <c r="X55" s="110">
        <v>0</v>
      </c>
      <c r="Y55" s="111"/>
      <c r="Z55" s="105">
        <f>SUM(B55:X55)</f>
        <v>32</v>
      </c>
      <c r="AA55" s="112"/>
    </row>
    <row r="56" spans="1:27" s="76" customFormat="1" ht="18" customHeight="1" thickBot="1" x14ac:dyDescent="0.3">
      <c r="A56" s="117" t="s">
        <v>45</v>
      </c>
      <c r="B56" s="109">
        <v>25</v>
      </c>
      <c r="C56" s="108"/>
      <c r="D56" s="109">
        <v>30</v>
      </c>
      <c r="E56" s="108"/>
      <c r="F56" s="109">
        <v>34</v>
      </c>
      <c r="G56" s="108"/>
      <c r="H56" s="109">
        <v>24</v>
      </c>
      <c r="I56" s="108"/>
      <c r="J56" s="109">
        <v>29</v>
      </c>
      <c r="K56" s="108"/>
      <c r="L56" s="109">
        <v>32</v>
      </c>
      <c r="M56" s="108"/>
      <c r="N56" s="109">
        <v>55</v>
      </c>
      <c r="O56" s="108"/>
      <c r="P56" s="109">
        <v>21</v>
      </c>
      <c r="Q56" s="108"/>
      <c r="R56" s="110">
        <v>12</v>
      </c>
      <c r="S56" s="111"/>
      <c r="T56" s="110">
        <v>6</v>
      </c>
      <c r="U56" s="111"/>
      <c r="V56" s="110">
        <v>23</v>
      </c>
      <c r="W56" s="111"/>
      <c r="X56" s="110">
        <v>22</v>
      </c>
      <c r="Y56" s="111"/>
      <c r="Z56" s="105">
        <f>SUM(B56:X56)</f>
        <v>313</v>
      </c>
      <c r="AA56" s="112"/>
    </row>
    <row r="57" spans="1:27" s="76" customFormat="1" ht="18" customHeight="1" thickBot="1" x14ac:dyDescent="0.3">
      <c r="A57" s="102" t="s">
        <v>179</v>
      </c>
      <c r="B57" s="100"/>
      <c r="C57" s="94">
        <f>SUM(B58:B61)</f>
        <v>0</v>
      </c>
      <c r="D57" s="97"/>
      <c r="E57" s="94">
        <f>SUM(D58:D61)</f>
        <v>4</v>
      </c>
      <c r="F57" s="97"/>
      <c r="G57" s="94">
        <f>SUM(F58:F61)</f>
        <v>4</v>
      </c>
      <c r="H57" s="97"/>
      <c r="I57" s="94">
        <f>SUM(H58:H65)</f>
        <v>38</v>
      </c>
      <c r="J57" s="97"/>
      <c r="K57" s="94">
        <f>SUM(J58:J65)</f>
        <v>25</v>
      </c>
      <c r="L57" s="97"/>
      <c r="M57" s="94">
        <f>SUM(L58:L65)</f>
        <v>54</v>
      </c>
      <c r="N57" s="97"/>
      <c r="O57" s="94">
        <f>SUM(N58:N65)</f>
        <v>29</v>
      </c>
      <c r="P57" s="97"/>
      <c r="Q57" s="94">
        <f>SUM(P58:P65)</f>
        <v>36</v>
      </c>
      <c r="R57" s="95"/>
      <c r="S57" s="99">
        <f>SUM(R58:R65)</f>
        <v>50</v>
      </c>
      <c r="T57" s="95"/>
      <c r="U57" s="99">
        <f>SUM(T58:T65)</f>
        <v>55</v>
      </c>
      <c r="V57" s="95"/>
      <c r="W57" s="99">
        <v>59</v>
      </c>
      <c r="X57" s="95"/>
      <c r="Y57" s="99">
        <f>SUM(X58:X65)</f>
        <v>60</v>
      </c>
      <c r="Z57" s="87"/>
      <c r="AA57" s="88">
        <f>SUM(B57:Y57)</f>
        <v>414</v>
      </c>
    </row>
    <row r="58" spans="1:27" s="76" customFormat="1" ht="18" customHeight="1" thickBot="1" x14ac:dyDescent="0.3">
      <c r="A58" s="197" t="s">
        <v>92</v>
      </c>
      <c r="B58" s="204" t="s">
        <v>151</v>
      </c>
      <c r="C58" s="108"/>
      <c r="D58" s="109">
        <v>4</v>
      </c>
      <c r="E58" s="108"/>
      <c r="F58" s="109">
        <v>4</v>
      </c>
      <c r="G58" s="108"/>
      <c r="H58" s="109">
        <v>6</v>
      </c>
      <c r="I58" s="108"/>
      <c r="J58" s="109">
        <v>5</v>
      </c>
      <c r="K58" s="108"/>
      <c r="L58" s="109">
        <v>9</v>
      </c>
      <c r="M58" s="108"/>
      <c r="N58" s="109">
        <v>5</v>
      </c>
      <c r="O58" s="108"/>
      <c r="P58" s="109">
        <v>4</v>
      </c>
      <c r="Q58" s="108"/>
      <c r="R58" s="110">
        <v>13</v>
      </c>
      <c r="S58" s="111"/>
      <c r="T58" s="110">
        <v>12</v>
      </c>
      <c r="U58" s="111"/>
      <c r="V58" s="110">
        <v>11</v>
      </c>
      <c r="W58" s="111"/>
      <c r="X58" s="110">
        <v>8</v>
      </c>
      <c r="Y58" s="111"/>
      <c r="Z58" s="105">
        <f>SUM(B58:X58)</f>
        <v>81</v>
      </c>
      <c r="AA58" s="112"/>
    </row>
    <row r="59" spans="1:27" s="76" customFormat="1" ht="18" customHeight="1" thickBot="1" x14ac:dyDescent="0.3">
      <c r="A59" s="197" t="s">
        <v>93</v>
      </c>
      <c r="B59" s="204" t="s">
        <v>151</v>
      </c>
      <c r="C59" s="108"/>
      <c r="D59" s="109">
        <v>0</v>
      </c>
      <c r="E59" s="108"/>
      <c r="F59" s="109">
        <v>0</v>
      </c>
      <c r="G59" s="108"/>
      <c r="H59" s="109">
        <v>0</v>
      </c>
      <c r="I59" s="108"/>
      <c r="J59" s="109">
        <v>0</v>
      </c>
      <c r="K59" s="108"/>
      <c r="L59" s="109">
        <v>0</v>
      </c>
      <c r="M59" s="108"/>
      <c r="N59" s="109">
        <v>0</v>
      </c>
      <c r="O59" s="108"/>
      <c r="P59" s="109">
        <v>0</v>
      </c>
      <c r="Q59" s="108"/>
      <c r="R59" s="110">
        <v>0</v>
      </c>
      <c r="S59" s="111"/>
      <c r="T59" s="110">
        <v>0</v>
      </c>
      <c r="U59" s="111"/>
      <c r="V59" s="110">
        <v>0</v>
      </c>
      <c r="W59" s="111"/>
      <c r="X59" s="110">
        <v>0</v>
      </c>
      <c r="Y59" s="111"/>
      <c r="Z59" s="105">
        <f t="shared" ref="Z59:Z65" si="23">SUM(B59:X59)</f>
        <v>0</v>
      </c>
      <c r="AA59" s="112"/>
    </row>
    <row r="60" spans="1:27" s="76" customFormat="1" ht="18" customHeight="1" thickBot="1" x14ac:dyDescent="0.3">
      <c r="A60" s="199" t="s">
        <v>135</v>
      </c>
      <c r="B60" s="204" t="s">
        <v>151</v>
      </c>
      <c r="C60" s="108"/>
      <c r="D60" s="109">
        <v>0</v>
      </c>
      <c r="E60" s="108"/>
      <c r="F60" s="109">
        <v>0</v>
      </c>
      <c r="G60" s="108"/>
      <c r="H60" s="109">
        <v>0</v>
      </c>
      <c r="I60" s="108"/>
      <c r="J60" s="109">
        <v>0</v>
      </c>
      <c r="K60" s="108"/>
      <c r="L60" s="109">
        <v>1</v>
      </c>
      <c r="M60" s="108"/>
      <c r="N60" s="109">
        <v>0</v>
      </c>
      <c r="O60" s="108"/>
      <c r="P60" s="109">
        <v>0</v>
      </c>
      <c r="Q60" s="108"/>
      <c r="R60" s="110">
        <v>1</v>
      </c>
      <c r="S60" s="111"/>
      <c r="T60" s="110">
        <v>8</v>
      </c>
      <c r="U60" s="111"/>
      <c r="V60" s="110">
        <v>0</v>
      </c>
      <c r="W60" s="111"/>
      <c r="X60" s="110">
        <v>3</v>
      </c>
      <c r="Y60" s="111"/>
      <c r="Z60" s="105">
        <f t="shared" si="23"/>
        <v>13</v>
      </c>
      <c r="AA60" s="112"/>
    </row>
    <row r="61" spans="1:27" s="76" customFormat="1" ht="18" customHeight="1" thickBot="1" x14ac:dyDescent="0.3">
      <c r="A61" s="199" t="s">
        <v>94</v>
      </c>
      <c r="B61" s="204" t="s">
        <v>151</v>
      </c>
      <c r="C61" s="108"/>
      <c r="D61" s="109">
        <v>0</v>
      </c>
      <c r="E61" s="108"/>
      <c r="F61" s="109">
        <v>0</v>
      </c>
      <c r="G61" s="108"/>
      <c r="H61" s="109">
        <v>0</v>
      </c>
      <c r="I61" s="108"/>
      <c r="J61" s="109">
        <v>0</v>
      </c>
      <c r="K61" s="108"/>
      <c r="L61" s="109">
        <v>0</v>
      </c>
      <c r="M61" s="108"/>
      <c r="N61" s="109">
        <v>0</v>
      </c>
      <c r="O61" s="108"/>
      <c r="P61" s="109">
        <v>0</v>
      </c>
      <c r="Q61" s="108"/>
      <c r="R61" s="110">
        <v>1</v>
      </c>
      <c r="S61" s="111"/>
      <c r="T61" s="110">
        <v>0</v>
      </c>
      <c r="U61" s="111"/>
      <c r="V61" s="110">
        <v>3</v>
      </c>
      <c r="W61" s="111"/>
      <c r="X61" s="110">
        <v>0</v>
      </c>
      <c r="Y61" s="111"/>
      <c r="Z61" s="105">
        <f t="shared" si="23"/>
        <v>4</v>
      </c>
      <c r="AA61" s="112"/>
    </row>
    <row r="62" spans="1:27" s="76" customFormat="1" ht="18" customHeight="1" thickBot="1" x14ac:dyDescent="0.3">
      <c r="A62" s="197" t="s">
        <v>95</v>
      </c>
      <c r="B62" s="204" t="s">
        <v>151</v>
      </c>
      <c r="C62" s="108"/>
      <c r="D62" s="109">
        <v>0</v>
      </c>
      <c r="E62" s="108"/>
      <c r="F62" s="109">
        <v>0</v>
      </c>
      <c r="G62" s="108"/>
      <c r="H62" s="109">
        <v>0</v>
      </c>
      <c r="I62" s="108"/>
      <c r="J62" s="109">
        <v>1</v>
      </c>
      <c r="K62" s="108"/>
      <c r="L62" s="109">
        <v>1</v>
      </c>
      <c r="M62" s="108"/>
      <c r="N62" s="109">
        <v>0</v>
      </c>
      <c r="O62" s="108"/>
      <c r="P62" s="109">
        <v>0</v>
      </c>
      <c r="Q62" s="108"/>
      <c r="R62" s="110">
        <v>1</v>
      </c>
      <c r="S62" s="111"/>
      <c r="T62" s="110">
        <v>0</v>
      </c>
      <c r="U62" s="111"/>
      <c r="V62" s="110">
        <v>2</v>
      </c>
      <c r="W62" s="111"/>
      <c r="X62" s="110">
        <v>2</v>
      </c>
      <c r="Y62" s="111"/>
      <c r="Z62" s="105">
        <f t="shared" si="23"/>
        <v>7</v>
      </c>
      <c r="AA62" s="112"/>
    </row>
    <row r="63" spans="1:27" s="76" customFormat="1" ht="18" customHeight="1" thickBot="1" x14ac:dyDescent="0.3">
      <c r="A63" s="197" t="s">
        <v>96</v>
      </c>
      <c r="B63" s="204" t="s">
        <v>151</v>
      </c>
      <c r="C63" s="108"/>
      <c r="D63" s="109">
        <v>1</v>
      </c>
      <c r="E63" s="108"/>
      <c r="F63" s="109">
        <v>3</v>
      </c>
      <c r="G63" s="108"/>
      <c r="H63" s="109">
        <v>26</v>
      </c>
      <c r="I63" s="108"/>
      <c r="J63" s="109">
        <v>3</v>
      </c>
      <c r="K63" s="108"/>
      <c r="L63" s="109">
        <v>13</v>
      </c>
      <c r="M63" s="108"/>
      <c r="N63" s="109">
        <v>6</v>
      </c>
      <c r="O63" s="108"/>
      <c r="P63" s="109">
        <v>1</v>
      </c>
      <c r="Q63" s="108"/>
      <c r="R63" s="110">
        <v>2</v>
      </c>
      <c r="S63" s="111"/>
      <c r="T63" s="110">
        <v>10</v>
      </c>
      <c r="U63" s="111"/>
      <c r="V63" s="110">
        <v>9</v>
      </c>
      <c r="W63" s="111"/>
      <c r="X63" s="110">
        <v>4</v>
      </c>
      <c r="Y63" s="111"/>
      <c r="Z63" s="105">
        <f t="shared" si="23"/>
        <v>78</v>
      </c>
      <c r="AA63" s="112"/>
    </row>
    <row r="64" spans="1:27" s="76" customFormat="1" ht="18" customHeight="1" thickBot="1" x14ac:dyDescent="0.3">
      <c r="A64" s="197" t="s">
        <v>97</v>
      </c>
      <c r="B64" s="204" t="s">
        <v>151</v>
      </c>
      <c r="C64" s="108"/>
      <c r="D64" s="109">
        <v>0</v>
      </c>
      <c r="E64" s="108"/>
      <c r="F64" s="109">
        <v>2</v>
      </c>
      <c r="G64" s="108"/>
      <c r="H64" s="109">
        <v>6</v>
      </c>
      <c r="I64" s="108"/>
      <c r="J64" s="109">
        <v>15</v>
      </c>
      <c r="K64" s="108"/>
      <c r="L64" s="109">
        <v>29</v>
      </c>
      <c r="M64" s="108"/>
      <c r="N64" s="109">
        <v>16</v>
      </c>
      <c r="O64" s="108"/>
      <c r="P64" s="109">
        <v>23</v>
      </c>
      <c r="Q64" s="108"/>
      <c r="R64" s="110">
        <v>29</v>
      </c>
      <c r="S64" s="111"/>
      <c r="T64" s="110">
        <v>23</v>
      </c>
      <c r="U64" s="111"/>
      <c r="V64" s="110">
        <v>32</v>
      </c>
      <c r="W64" s="111"/>
      <c r="X64" s="110">
        <v>33</v>
      </c>
      <c r="Y64" s="111"/>
      <c r="Z64" s="105">
        <f t="shared" si="23"/>
        <v>208</v>
      </c>
      <c r="AA64" s="112"/>
    </row>
    <row r="65" spans="1:27" s="76" customFormat="1" ht="18" customHeight="1" thickBot="1" x14ac:dyDescent="0.3">
      <c r="A65" s="197" t="s">
        <v>98</v>
      </c>
      <c r="B65" s="204" t="s">
        <v>151</v>
      </c>
      <c r="C65" s="108"/>
      <c r="D65" s="109">
        <v>0</v>
      </c>
      <c r="E65" s="108"/>
      <c r="F65" s="109">
        <v>1</v>
      </c>
      <c r="G65" s="108"/>
      <c r="H65" s="109">
        <v>0</v>
      </c>
      <c r="I65" s="108"/>
      <c r="J65" s="109">
        <v>1</v>
      </c>
      <c r="K65" s="108"/>
      <c r="L65" s="109">
        <v>1</v>
      </c>
      <c r="M65" s="108"/>
      <c r="N65" s="109">
        <v>2</v>
      </c>
      <c r="O65" s="108"/>
      <c r="P65" s="109">
        <v>8</v>
      </c>
      <c r="Q65" s="108"/>
      <c r="R65" s="110">
        <v>3</v>
      </c>
      <c r="S65" s="111"/>
      <c r="T65" s="110">
        <v>2</v>
      </c>
      <c r="U65" s="111"/>
      <c r="V65" s="110">
        <v>2</v>
      </c>
      <c r="W65" s="111"/>
      <c r="X65" s="110">
        <v>10</v>
      </c>
      <c r="Y65" s="111"/>
      <c r="Z65" s="105">
        <f t="shared" si="23"/>
        <v>30</v>
      </c>
      <c r="AA65" s="112"/>
    </row>
    <row r="66" spans="1:27" s="76" customFormat="1" ht="18" customHeight="1" thickBot="1" x14ac:dyDescent="0.3">
      <c r="A66" s="103" t="s">
        <v>73</v>
      </c>
      <c r="B66" s="81"/>
      <c r="C66" s="82">
        <f>SUM(C3:C65)</f>
        <v>16629</v>
      </c>
      <c r="D66" s="83"/>
      <c r="E66" s="84">
        <f>SUM(E3:E65)</f>
        <v>20363</v>
      </c>
      <c r="F66" s="83"/>
      <c r="G66" s="84">
        <f>SUM(G3:G65)</f>
        <v>18620</v>
      </c>
      <c r="H66" s="85"/>
      <c r="I66" s="84">
        <f>SUM(I3:I65)</f>
        <v>17888</v>
      </c>
      <c r="J66" s="84"/>
      <c r="K66" s="86">
        <f>SUM(K3:K65)</f>
        <v>16499</v>
      </c>
      <c r="L66" s="84"/>
      <c r="M66" s="86">
        <f>SUM(M3:M65)</f>
        <v>16205</v>
      </c>
      <c r="N66" s="84"/>
      <c r="O66" s="86">
        <f>SUM(O3:O65)</f>
        <v>14918</v>
      </c>
      <c r="P66" s="84"/>
      <c r="Q66" s="86">
        <f>SUM(Q3:Q65)</f>
        <v>15157</v>
      </c>
      <c r="R66" s="84"/>
      <c r="S66" s="86">
        <f>SUM(S3:S65)</f>
        <v>14457</v>
      </c>
      <c r="T66" s="84"/>
      <c r="U66" s="86">
        <f>SUM(U3:U65)</f>
        <v>14746</v>
      </c>
      <c r="V66" s="84"/>
      <c r="W66" s="86">
        <f>SUM(W3:W65)</f>
        <v>15235</v>
      </c>
      <c r="X66" s="84"/>
      <c r="Y66" s="86">
        <f>SUM(Y3:Y65)</f>
        <v>13984</v>
      </c>
      <c r="Z66" s="87"/>
      <c r="AA66" s="88">
        <f>SUM(AA3:AA65)</f>
        <v>194701</v>
      </c>
    </row>
    <row r="67" spans="1:27" s="76" customFormat="1" ht="18" customHeight="1" thickBot="1" x14ac:dyDescent="0.3">
      <c r="A67" s="104" t="s">
        <v>74</v>
      </c>
      <c r="B67" s="89">
        <f>SUM(B4:B66)</f>
        <v>16629</v>
      </c>
      <c r="C67" s="90"/>
      <c r="D67" s="91">
        <f>SUM(D4:D66)</f>
        <v>20364</v>
      </c>
      <c r="E67" s="91"/>
      <c r="F67" s="91">
        <f>SUM(F4:F66)</f>
        <v>18626</v>
      </c>
      <c r="G67" s="91"/>
      <c r="H67" s="91">
        <f>SUM(H4:H66)</f>
        <v>17888</v>
      </c>
      <c r="I67" s="91"/>
      <c r="J67" s="91">
        <f>SUM(J4:J66)</f>
        <v>16499</v>
      </c>
      <c r="K67" s="91"/>
      <c r="L67" s="91">
        <f>SUM(L4:L66)</f>
        <v>16205</v>
      </c>
      <c r="M67" s="91"/>
      <c r="N67" s="91">
        <f>SUM(N4:N66)</f>
        <v>14918</v>
      </c>
      <c r="O67" s="91"/>
      <c r="P67" s="91">
        <f>SUM(P4:P66)</f>
        <v>15157</v>
      </c>
      <c r="Q67" s="91"/>
      <c r="R67" s="91">
        <f>SUM(R4:R66)</f>
        <v>14457</v>
      </c>
      <c r="S67" s="91"/>
      <c r="T67" s="91">
        <f>SUM(T4:T66)</f>
        <v>14765</v>
      </c>
      <c r="U67" s="91"/>
      <c r="V67" s="91">
        <f>SUM(V4:V66)</f>
        <v>15694</v>
      </c>
      <c r="W67" s="91"/>
      <c r="X67" s="91">
        <f>SUM(X4:X66)</f>
        <v>14362</v>
      </c>
      <c r="Y67" s="91"/>
      <c r="Z67" s="91">
        <f>SUM(Z4:Z66)</f>
        <v>195564</v>
      </c>
      <c r="AA67" s="92"/>
    </row>
    <row r="68" spans="1:27" s="76" customFormat="1" ht="18" customHeight="1" x14ac:dyDescent="0.25">
      <c r="A68" s="162"/>
      <c r="C68" s="106"/>
      <c r="E68" s="106"/>
      <c r="G68" s="106"/>
      <c r="I68" s="106"/>
      <c r="K68" s="106"/>
      <c r="M68" s="106"/>
      <c r="O68" s="106"/>
      <c r="Q68" s="106"/>
      <c r="S68" s="106"/>
      <c r="U68" s="106"/>
      <c r="W68" s="106"/>
      <c r="Y68" s="106"/>
      <c r="AA68" s="106"/>
    </row>
    <row r="69" spans="1:27" s="76" customFormat="1" ht="18" customHeight="1" thickBot="1" x14ac:dyDescent="0.3">
      <c r="A69" s="162"/>
      <c r="C69" s="106"/>
      <c r="E69" s="106"/>
      <c r="G69" s="106"/>
      <c r="I69" s="106"/>
      <c r="K69" s="106"/>
      <c r="M69" s="106"/>
      <c r="O69" s="106"/>
      <c r="Q69" s="106"/>
      <c r="S69" s="106"/>
      <c r="U69" s="106"/>
      <c r="W69" s="106"/>
      <c r="Y69" s="106"/>
      <c r="Z69" s="106"/>
      <c r="AA69" s="106"/>
    </row>
    <row r="70" spans="1:27" s="76" customFormat="1" ht="18" customHeight="1" thickBot="1" x14ac:dyDescent="0.3">
      <c r="A70" s="218">
        <v>2016</v>
      </c>
      <c r="B70" s="123" t="s">
        <v>114</v>
      </c>
      <c r="C70" s="123" t="s">
        <v>115</v>
      </c>
      <c r="D70" s="123" t="s">
        <v>116</v>
      </c>
      <c r="E70" s="123" t="s">
        <v>117</v>
      </c>
      <c r="F70" s="123" t="s">
        <v>118</v>
      </c>
      <c r="G70" s="123" t="s">
        <v>119</v>
      </c>
      <c r="H70" s="123" t="s">
        <v>120</v>
      </c>
      <c r="I70" s="123" t="s">
        <v>121</v>
      </c>
      <c r="J70" s="123" t="s">
        <v>122</v>
      </c>
      <c r="K70" s="123" t="s">
        <v>123</v>
      </c>
      <c r="L70" s="123" t="s">
        <v>124</v>
      </c>
      <c r="M70" s="123" t="s">
        <v>125</v>
      </c>
      <c r="N70" s="123" t="s">
        <v>126</v>
      </c>
      <c r="O70" s="106"/>
      <c r="Q70" s="106"/>
      <c r="S70" s="106"/>
      <c r="U70" s="106"/>
      <c r="W70" s="106"/>
      <c r="Y70" s="106"/>
      <c r="Z70" s="106"/>
      <c r="AA70" s="106"/>
    </row>
    <row r="71" spans="1:27" s="76" customFormat="1" ht="18" customHeight="1" thickBot="1" x14ac:dyDescent="0.3">
      <c r="A71" s="219" t="s">
        <v>73</v>
      </c>
      <c r="B71" s="220">
        <f>C66</f>
        <v>16629</v>
      </c>
      <c r="C71" s="220">
        <f>E66</f>
        <v>20363</v>
      </c>
      <c r="D71" s="220">
        <f>G66</f>
        <v>18620</v>
      </c>
      <c r="E71" s="220">
        <f>I66</f>
        <v>17888</v>
      </c>
      <c r="F71" s="220">
        <f>K66</f>
        <v>16499</v>
      </c>
      <c r="G71" s="220">
        <f>M66</f>
        <v>16205</v>
      </c>
      <c r="H71" s="220">
        <f>O66</f>
        <v>14918</v>
      </c>
      <c r="I71" s="220">
        <f>Q66</f>
        <v>15157</v>
      </c>
      <c r="J71" s="220">
        <f>S66</f>
        <v>14457</v>
      </c>
      <c r="K71" s="220">
        <f>U66</f>
        <v>14746</v>
      </c>
      <c r="L71" s="220">
        <f>W66</f>
        <v>15235</v>
      </c>
      <c r="M71" s="220">
        <f>Y66</f>
        <v>13984</v>
      </c>
      <c r="N71" s="220">
        <f>SUM(B71:M71)</f>
        <v>194701</v>
      </c>
      <c r="O71" s="106"/>
      <c r="Q71" s="106"/>
      <c r="S71" s="106"/>
      <c r="U71" s="106"/>
      <c r="W71" s="106"/>
      <c r="Y71" s="106"/>
      <c r="Z71" s="106"/>
      <c r="AA71" s="106"/>
    </row>
    <row r="72" spans="1:27" s="76" customFormat="1" ht="18" customHeight="1" thickBot="1" x14ac:dyDescent="0.3">
      <c r="A72" s="104" t="s">
        <v>74</v>
      </c>
      <c r="B72" s="221">
        <f>B67</f>
        <v>16629</v>
      </c>
      <c r="C72" s="221">
        <f>D67</f>
        <v>20364</v>
      </c>
      <c r="D72" s="221">
        <f>F67</f>
        <v>18626</v>
      </c>
      <c r="E72" s="221">
        <f>H67</f>
        <v>17888</v>
      </c>
      <c r="F72" s="221">
        <f>J67</f>
        <v>16499</v>
      </c>
      <c r="G72" s="221">
        <f>L67</f>
        <v>16205</v>
      </c>
      <c r="H72" s="221">
        <f>N67</f>
        <v>14918</v>
      </c>
      <c r="I72" s="221">
        <f>P67</f>
        <v>15157</v>
      </c>
      <c r="J72" s="221">
        <f>R67</f>
        <v>14457</v>
      </c>
      <c r="K72" s="221">
        <f>T67</f>
        <v>14765</v>
      </c>
      <c r="L72" s="221">
        <f>V67</f>
        <v>15694</v>
      </c>
      <c r="M72" s="221">
        <f>X67</f>
        <v>14362</v>
      </c>
      <c r="N72" s="221">
        <f>SUM(B72:M72)</f>
        <v>195564</v>
      </c>
      <c r="O72" s="106"/>
      <c r="Q72" s="106"/>
      <c r="S72" s="106"/>
      <c r="U72" s="106"/>
      <c r="W72" s="106"/>
      <c r="Y72" s="106"/>
      <c r="Z72" s="106"/>
      <c r="AA72" s="106"/>
    </row>
    <row r="73" spans="1:27" s="76" customFormat="1" ht="18" customHeight="1" thickBot="1" x14ac:dyDescent="0.3">
      <c r="A73" s="104" t="s">
        <v>129</v>
      </c>
      <c r="B73" s="123"/>
      <c r="C73" s="123">
        <f>IFERROR(((C72-B72)/C72), "-")</f>
        <v>0.18341190335886859</v>
      </c>
      <c r="D73" s="123">
        <f t="shared" ref="D73:L73" si="24">IFERROR(((D72-C72)/D72), "-")</f>
        <v>-9.3310426285837009E-2</v>
      </c>
      <c r="E73" s="123">
        <f t="shared" si="24"/>
        <v>-4.1256708407871198E-2</v>
      </c>
      <c r="F73" s="123">
        <f t="shared" si="24"/>
        <v>-8.4186920419419359E-2</v>
      </c>
      <c r="G73" s="123">
        <f t="shared" si="24"/>
        <v>-1.814254859611231E-2</v>
      </c>
      <c r="H73" s="123">
        <f t="shared" si="24"/>
        <v>-8.6271618179380616E-2</v>
      </c>
      <c r="I73" s="123">
        <f t="shared" si="24"/>
        <v>1.576829187834004E-2</v>
      </c>
      <c r="J73" s="123">
        <f t="shared" si="24"/>
        <v>-4.8419450785086811E-2</v>
      </c>
      <c r="K73" s="123">
        <f t="shared" si="24"/>
        <v>2.0860142228242465E-2</v>
      </c>
      <c r="L73" s="123">
        <f t="shared" si="24"/>
        <v>5.9194596661144384E-2</v>
      </c>
      <c r="M73" s="123">
        <f>IFERROR(((M72-L72)/M72), "-")</f>
        <v>-9.2744743071995539E-2</v>
      </c>
      <c r="N73" s="123"/>
      <c r="O73" s="106"/>
      <c r="Q73" s="106"/>
      <c r="S73" s="106"/>
      <c r="U73" s="106"/>
      <c r="W73" s="106"/>
      <c r="Y73" s="106"/>
      <c r="Z73" s="106"/>
      <c r="AA73" s="106"/>
    </row>
  </sheetData>
  <sheetProtection algorithmName="SHA-512" hashValue="jnWrgT9R7VTBSLmHNBoYG7XRDn5vVfV7tk9uNxbZ4CAn5PQRXAoBH5KYmEi1RFKOlHa2OYzTN4I0mjiXJgf9Ow==" saltValue="4cCjVlhospah2BhMOv02/g==" spinCount="100000" sheet="1" objects="1" scenarios="1"/>
  <mergeCells count="13">
    <mergeCell ref="Z1:AA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25" right="0.25" top="0.35" bottom="0.28000000000000003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01"/>
  <sheetViews>
    <sheetView showGridLines="0" zoomScale="85" zoomScaleNormal="85" workbookViewId="0">
      <pane xSplit="1" ySplit="1" topLeftCell="B75" activePane="bottomRight" state="frozen"/>
      <selection pane="topRight" activeCell="B1" sqref="B1"/>
      <selection pane="bottomLeft" activeCell="A2" sqref="A2"/>
      <selection pane="bottomRight" activeCell="B96" sqref="B96"/>
    </sheetView>
  </sheetViews>
  <sheetFormatPr defaultColWidth="11.42578125" defaultRowHeight="15.75" x14ac:dyDescent="0.25"/>
  <cols>
    <col min="1" max="1" width="65.7109375" style="76" customWidth="1"/>
    <col min="2" max="13" width="12.7109375" style="213" customWidth="1"/>
    <col min="14" max="15" width="13.7109375" style="217" customWidth="1"/>
    <col min="16" max="17" width="14.7109375" style="76" customWidth="1"/>
    <col min="18" max="18" width="13.28515625" style="76" customWidth="1"/>
    <col min="19" max="19" width="12.85546875" style="76" customWidth="1"/>
    <col min="20" max="49" width="11.42578125" style="76"/>
    <col min="50" max="50" width="78.85546875" style="76" bestFit="1" customWidth="1"/>
    <col min="51" max="51" width="18" style="76" bestFit="1" customWidth="1"/>
    <col min="52" max="52" width="65.85546875" style="76" bestFit="1" customWidth="1"/>
    <col min="53" max="53" width="18" style="76" bestFit="1" customWidth="1"/>
    <col min="54" max="237" width="11.42578125" style="76"/>
    <col min="238" max="238" width="48" style="76" bestFit="1" customWidth="1"/>
    <col min="239" max="239" width="10.5703125" style="76" bestFit="1" customWidth="1"/>
    <col min="240" max="240" width="12.5703125" style="76" bestFit="1" customWidth="1"/>
    <col min="241" max="241" width="11" style="76" bestFit="1" customWidth="1"/>
    <col min="242" max="242" width="9.7109375" style="76" bestFit="1" customWidth="1"/>
    <col min="243" max="243" width="10.42578125" style="76" bestFit="1" customWidth="1"/>
    <col min="244" max="244" width="10.140625" style="76" bestFit="1" customWidth="1"/>
    <col min="245" max="245" width="9.5703125" style="76" bestFit="1" customWidth="1"/>
    <col min="246" max="246" width="11.7109375" style="76" bestFit="1" customWidth="1"/>
    <col min="247" max="247" width="10" style="76" bestFit="1" customWidth="1"/>
    <col min="248" max="248" width="9" style="76" bestFit="1" customWidth="1"/>
    <col min="249" max="249" width="9.5703125" style="76" bestFit="1" customWidth="1"/>
    <col min="250" max="255" width="8.85546875" style="76" bestFit="1" customWidth="1"/>
    <col min="256" max="256" width="10.5703125" style="76" bestFit="1" customWidth="1"/>
    <col min="257" max="257" width="8.85546875" style="76" bestFit="1" customWidth="1"/>
    <col min="258" max="258" width="10.5703125" style="76" bestFit="1" customWidth="1"/>
    <col min="259" max="259" width="8.85546875" style="76" bestFit="1" customWidth="1"/>
    <col min="260" max="260" width="10.5703125" style="76" bestFit="1" customWidth="1"/>
    <col min="261" max="261" width="8.85546875" style="76" bestFit="1" customWidth="1"/>
    <col min="262" max="262" width="10.5703125" style="76" bestFit="1" customWidth="1"/>
    <col min="263" max="263" width="13.42578125" style="76" bestFit="1" customWidth="1"/>
    <col min="264" max="264" width="11.42578125" style="76" bestFit="1" customWidth="1"/>
    <col min="265" max="267" width="5.85546875" style="76" customWidth="1"/>
    <col min="268" max="268" width="6.140625" style="76" customWidth="1"/>
    <col min="269" max="269" width="46.42578125" style="76" bestFit="1" customWidth="1"/>
    <col min="270" max="270" width="8.85546875" style="76" bestFit="1" customWidth="1"/>
    <col min="271" max="271" width="13.85546875" style="76" customWidth="1"/>
    <col min="272" max="272" width="13.140625" style="76" bestFit="1" customWidth="1"/>
    <col min="273" max="273" width="12.7109375" style="76" bestFit="1" customWidth="1"/>
    <col min="274" max="275" width="12.7109375" style="76" customWidth="1"/>
    <col min="276" max="276" width="13.42578125" style="76" bestFit="1" customWidth="1"/>
    <col min="277" max="277" width="11.42578125" style="76" bestFit="1" customWidth="1"/>
    <col min="278" max="278" width="6.140625" style="76" customWidth="1"/>
    <col min="279" max="279" width="24.5703125" style="76" customWidth="1"/>
    <col min="280" max="493" width="11.42578125" style="76"/>
    <col min="494" max="494" width="48" style="76" bestFit="1" customWidth="1"/>
    <col min="495" max="495" width="10.5703125" style="76" bestFit="1" customWidth="1"/>
    <col min="496" max="496" width="12.5703125" style="76" bestFit="1" customWidth="1"/>
    <col min="497" max="497" width="11" style="76" bestFit="1" customWidth="1"/>
    <col min="498" max="498" width="9.7109375" style="76" bestFit="1" customWidth="1"/>
    <col min="499" max="499" width="10.42578125" style="76" bestFit="1" customWidth="1"/>
    <col min="500" max="500" width="10.140625" style="76" bestFit="1" customWidth="1"/>
    <col min="501" max="501" width="9.5703125" style="76" bestFit="1" customWidth="1"/>
    <col min="502" max="502" width="11.7109375" style="76" bestFit="1" customWidth="1"/>
    <col min="503" max="503" width="10" style="76" bestFit="1" customWidth="1"/>
    <col min="504" max="504" width="9" style="76" bestFit="1" customWidth="1"/>
    <col min="505" max="505" width="9.5703125" style="76" bestFit="1" customWidth="1"/>
    <col min="506" max="511" width="8.85546875" style="76" bestFit="1" customWidth="1"/>
    <col min="512" max="512" width="10.5703125" style="76" bestFit="1" customWidth="1"/>
    <col min="513" max="513" width="8.85546875" style="76" bestFit="1" customWidth="1"/>
    <col min="514" max="514" width="10.5703125" style="76" bestFit="1" customWidth="1"/>
    <col min="515" max="515" width="8.85546875" style="76" bestFit="1" customWidth="1"/>
    <col min="516" max="516" width="10.5703125" style="76" bestFit="1" customWidth="1"/>
    <col min="517" max="517" width="8.85546875" style="76" bestFit="1" customWidth="1"/>
    <col min="518" max="518" width="10.5703125" style="76" bestFit="1" customWidth="1"/>
    <col min="519" max="519" width="13.42578125" style="76" bestFit="1" customWidth="1"/>
    <col min="520" max="520" width="11.42578125" style="76" bestFit="1" customWidth="1"/>
    <col min="521" max="523" width="5.85546875" style="76" customWidth="1"/>
    <col min="524" max="524" width="6.140625" style="76" customWidth="1"/>
    <col min="525" max="525" width="46.42578125" style="76" bestFit="1" customWidth="1"/>
    <col min="526" max="526" width="8.85546875" style="76" bestFit="1" customWidth="1"/>
    <col min="527" max="527" width="13.85546875" style="76" customWidth="1"/>
    <col min="528" max="528" width="13.140625" style="76" bestFit="1" customWidth="1"/>
    <col min="529" max="529" width="12.7109375" style="76" bestFit="1" customWidth="1"/>
    <col min="530" max="531" width="12.7109375" style="76" customWidth="1"/>
    <col min="532" max="532" width="13.42578125" style="76" bestFit="1" customWidth="1"/>
    <col min="533" max="533" width="11.42578125" style="76" bestFit="1" customWidth="1"/>
    <col min="534" max="534" width="6.140625" style="76" customWidth="1"/>
    <col min="535" max="535" width="24.5703125" style="76" customWidth="1"/>
    <col min="536" max="749" width="11.42578125" style="76"/>
    <col min="750" max="750" width="48" style="76" bestFit="1" customWidth="1"/>
    <col min="751" max="751" width="10.5703125" style="76" bestFit="1" customWidth="1"/>
    <col min="752" max="752" width="12.5703125" style="76" bestFit="1" customWidth="1"/>
    <col min="753" max="753" width="11" style="76" bestFit="1" customWidth="1"/>
    <col min="754" max="754" width="9.7109375" style="76" bestFit="1" customWidth="1"/>
    <col min="755" max="755" width="10.42578125" style="76" bestFit="1" customWidth="1"/>
    <col min="756" max="756" width="10.140625" style="76" bestFit="1" customWidth="1"/>
    <col min="757" max="757" width="9.5703125" style="76" bestFit="1" customWidth="1"/>
    <col min="758" max="758" width="11.7109375" style="76" bestFit="1" customWidth="1"/>
    <col min="759" max="759" width="10" style="76" bestFit="1" customWidth="1"/>
    <col min="760" max="760" width="9" style="76" bestFit="1" customWidth="1"/>
    <col min="761" max="761" width="9.5703125" style="76" bestFit="1" customWidth="1"/>
    <col min="762" max="767" width="8.85546875" style="76" bestFit="1" customWidth="1"/>
    <col min="768" max="768" width="10.5703125" style="76" bestFit="1" customWidth="1"/>
    <col min="769" max="769" width="8.85546875" style="76" bestFit="1" customWidth="1"/>
    <col min="770" max="770" width="10.5703125" style="76" bestFit="1" customWidth="1"/>
    <col min="771" max="771" width="8.85546875" style="76" bestFit="1" customWidth="1"/>
    <col min="772" max="772" width="10.5703125" style="76" bestFit="1" customWidth="1"/>
    <col min="773" max="773" width="8.85546875" style="76" bestFit="1" customWidth="1"/>
    <col min="774" max="774" width="10.5703125" style="76" bestFit="1" customWidth="1"/>
    <col min="775" max="775" width="13.42578125" style="76" bestFit="1" customWidth="1"/>
    <col min="776" max="776" width="11.42578125" style="76" bestFit="1" customWidth="1"/>
    <col min="777" max="779" width="5.85546875" style="76" customWidth="1"/>
    <col min="780" max="780" width="6.140625" style="76" customWidth="1"/>
    <col min="781" max="781" width="46.42578125" style="76" bestFit="1" customWidth="1"/>
    <col min="782" max="782" width="8.85546875" style="76" bestFit="1" customWidth="1"/>
    <col min="783" max="783" width="13.85546875" style="76" customWidth="1"/>
    <col min="784" max="784" width="13.140625" style="76" bestFit="1" customWidth="1"/>
    <col min="785" max="785" width="12.7109375" style="76" bestFit="1" customWidth="1"/>
    <col min="786" max="787" width="12.7109375" style="76" customWidth="1"/>
    <col min="788" max="788" width="13.42578125" style="76" bestFit="1" customWidth="1"/>
    <col min="789" max="789" width="11.42578125" style="76" bestFit="1" customWidth="1"/>
    <col min="790" max="790" width="6.140625" style="76" customWidth="1"/>
    <col min="791" max="791" width="24.5703125" style="76" customWidth="1"/>
    <col min="792" max="1005" width="11.42578125" style="76"/>
    <col min="1006" max="1006" width="48" style="76" bestFit="1" customWidth="1"/>
    <col min="1007" max="1007" width="10.5703125" style="76" bestFit="1" customWidth="1"/>
    <col min="1008" max="1008" width="12.5703125" style="76" bestFit="1" customWidth="1"/>
    <col min="1009" max="1009" width="11" style="76" bestFit="1" customWidth="1"/>
    <col min="1010" max="1010" width="9.7109375" style="76" bestFit="1" customWidth="1"/>
    <col min="1011" max="1011" width="10.42578125" style="76" bestFit="1" customWidth="1"/>
    <col min="1012" max="1012" width="10.140625" style="76" bestFit="1" customWidth="1"/>
    <col min="1013" max="1013" width="9.5703125" style="76" bestFit="1" customWidth="1"/>
    <col min="1014" max="1014" width="11.7109375" style="76" bestFit="1" customWidth="1"/>
    <col min="1015" max="1015" width="10" style="76" bestFit="1" customWidth="1"/>
    <col min="1016" max="1016" width="9" style="76" bestFit="1" customWidth="1"/>
    <col min="1017" max="1017" width="9.5703125" style="76" bestFit="1" customWidth="1"/>
    <col min="1018" max="1023" width="8.85546875" style="76" bestFit="1" customWidth="1"/>
    <col min="1024" max="1024" width="10.5703125" style="76" bestFit="1" customWidth="1"/>
    <col min="1025" max="1025" width="8.85546875" style="76" bestFit="1" customWidth="1"/>
    <col min="1026" max="1026" width="10.5703125" style="76" bestFit="1" customWidth="1"/>
    <col min="1027" max="1027" width="8.85546875" style="76" bestFit="1" customWidth="1"/>
    <col min="1028" max="1028" width="10.5703125" style="76" bestFit="1" customWidth="1"/>
    <col min="1029" max="1029" width="8.85546875" style="76" bestFit="1" customWidth="1"/>
    <col min="1030" max="1030" width="10.5703125" style="76" bestFit="1" customWidth="1"/>
    <col min="1031" max="1031" width="13.42578125" style="76" bestFit="1" customWidth="1"/>
    <col min="1032" max="1032" width="11.42578125" style="76" bestFit="1" customWidth="1"/>
    <col min="1033" max="1035" width="5.85546875" style="76" customWidth="1"/>
    <col min="1036" max="1036" width="6.140625" style="76" customWidth="1"/>
    <col min="1037" max="1037" width="46.42578125" style="76" bestFit="1" customWidth="1"/>
    <col min="1038" max="1038" width="8.85546875" style="76" bestFit="1" customWidth="1"/>
    <col min="1039" max="1039" width="13.85546875" style="76" customWidth="1"/>
    <col min="1040" max="1040" width="13.140625" style="76" bestFit="1" customWidth="1"/>
    <col min="1041" max="1041" width="12.7109375" style="76" bestFit="1" customWidth="1"/>
    <col min="1042" max="1043" width="12.7109375" style="76" customWidth="1"/>
    <col min="1044" max="1044" width="13.42578125" style="76" bestFit="1" customWidth="1"/>
    <col min="1045" max="1045" width="11.42578125" style="76" bestFit="1" customWidth="1"/>
    <col min="1046" max="1046" width="6.140625" style="76" customWidth="1"/>
    <col min="1047" max="1047" width="24.5703125" style="76" customWidth="1"/>
    <col min="1048" max="1261" width="11.42578125" style="76"/>
    <col min="1262" max="1262" width="48" style="76" bestFit="1" customWidth="1"/>
    <col min="1263" max="1263" width="10.5703125" style="76" bestFit="1" customWidth="1"/>
    <col min="1264" max="1264" width="12.5703125" style="76" bestFit="1" customWidth="1"/>
    <col min="1265" max="1265" width="11" style="76" bestFit="1" customWidth="1"/>
    <col min="1266" max="1266" width="9.7109375" style="76" bestFit="1" customWidth="1"/>
    <col min="1267" max="1267" width="10.42578125" style="76" bestFit="1" customWidth="1"/>
    <col min="1268" max="1268" width="10.140625" style="76" bestFit="1" customWidth="1"/>
    <col min="1269" max="1269" width="9.5703125" style="76" bestFit="1" customWidth="1"/>
    <col min="1270" max="1270" width="11.7109375" style="76" bestFit="1" customWidth="1"/>
    <col min="1271" max="1271" width="10" style="76" bestFit="1" customWidth="1"/>
    <col min="1272" max="1272" width="9" style="76" bestFit="1" customWidth="1"/>
    <col min="1273" max="1273" width="9.5703125" style="76" bestFit="1" customWidth="1"/>
    <col min="1274" max="1279" width="8.85546875" style="76" bestFit="1" customWidth="1"/>
    <col min="1280" max="1280" width="10.5703125" style="76" bestFit="1" customWidth="1"/>
    <col min="1281" max="1281" width="8.85546875" style="76" bestFit="1" customWidth="1"/>
    <col min="1282" max="1282" width="10.5703125" style="76" bestFit="1" customWidth="1"/>
    <col min="1283" max="1283" width="8.85546875" style="76" bestFit="1" customWidth="1"/>
    <col min="1284" max="1284" width="10.5703125" style="76" bestFit="1" customWidth="1"/>
    <col min="1285" max="1285" width="8.85546875" style="76" bestFit="1" customWidth="1"/>
    <col min="1286" max="1286" width="10.5703125" style="76" bestFit="1" customWidth="1"/>
    <col min="1287" max="1287" width="13.42578125" style="76" bestFit="1" customWidth="1"/>
    <col min="1288" max="1288" width="11.42578125" style="76" bestFit="1" customWidth="1"/>
    <col min="1289" max="1291" width="5.85546875" style="76" customWidth="1"/>
    <col min="1292" max="1292" width="6.140625" style="76" customWidth="1"/>
    <col min="1293" max="1293" width="46.42578125" style="76" bestFit="1" customWidth="1"/>
    <col min="1294" max="1294" width="8.85546875" style="76" bestFit="1" customWidth="1"/>
    <col min="1295" max="1295" width="13.85546875" style="76" customWidth="1"/>
    <col min="1296" max="1296" width="13.140625" style="76" bestFit="1" customWidth="1"/>
    <col min="1297" max="1297" width="12.7109375" style="76" bestFit="1" customWidth="1"/>
    <col min="1298" max="1299" width="12.7109375" style="76" customWidth="1"/>
    <col min="1300" max="1300" width="13.42578125" style="76" bestFit="1" customWidth="1"/>
    <col min="1301" max="1301" width="11.42578125" style="76" bestFit="1" customWidth="1"/>
    <col min="1302" max="1302" width="6.140625" style="76" customWidth="1"/>
    <col min="1303" max="1303" width="24.5703125" style="76" customWidth="1"/>
    <col min="1304" max="1517" width="11.42578125" style="76"/>
    <col min="1518" max="1518" width="48" style="76" bestFit="1" customWidth="1"/>
    <col min="1519" max="1519" width="10.5703125" style="76" bestFit="1" customWidth="1"/>
    <col min="1520" max="1520" width="12.5703125" style="76" bestFit="1" customWidth="1"/>
    <col min="1521" max="1521" width="11" style="76" bestFit="1" customWidth="1"/>
    <col min="1522" max="1522" width="9.7109375" style="76" bestFit="1" customWidth="1"/>
    <col min="1523" max="1523" width="10.42578125" style="76" bestFit="1" customWidth="1"/>
    <col min="1524" max="1524" width="10.140625" style="76" bestFit="1" customWidth="1"/>
    <col min="1525" max="1525" width="9.5703125" style="76" bestFit="1" customWidth="1"/>
    <col min="1526" max="1526" width="11.7109375" style="76" bestFit="1" customWidth="1"/>
    <col min="1527" max="1527" width="10" style="76" bestFit="1" customWidth="1"/>
    <col min="1528" max="1528" width="9" style="76" bestFit="1" customWidth="1"/>
    <col min="1529" max="1529" width="9.5703125" style="76" bestFit="1" customWidth="1"/>
    <col min="1530" max="1535" width="8.85546875" style="76" bestFit="1" customWidth="1"/>
    <col min="1536" max="1536" width="10.5703125" style="76" bestFit="1" customWidth="1"/>
    <col min="1537" max="1537" width="8.85546875" style="76" bestFit="1" customWidth="1"/>
    <col min="1538" max="1538" width="10.5703125" style="76" bestFit="1" customWidth="1"/>
    <col min="1539" max="1539" width="8.85546875" style="76" bestFit="1" customWidth="1"/>
    <col min="1540" max="1540" width="10.5703125" style="76" bestFit="1" customWidth="1"/>
    <col min="1541" max="1541" width="8.85546875" style="76" bestFit="1" customWidth="1"/>
    <col min="1542" max="1542" width="10.5703125" style="76" bestFit="1" customWidth="1"/>
    <col min="1543" max="1543" width="13.42578125" style="76" bestFit="1" customWidth="1"/>
    <col min="1544" max="1544" width="11.42578125" style="76" bestFit="1" customWidth="1"/>
    <col min="1545" max="1547" width="5.85546875" style="76" customWidth="1"/>
    <col min="1548" max="1548" width="6.140625" style="76" customWidth="1"/>
    <col min="1549" max="1549" width="46.42578125" style="76" bestFit="1" customWidth="1"/>
    <col min="1550" max="1550" width="8.85546875" style="76" bestFit="1" customWidth="1"/>
    <col min="1551" max="1551" width="13.85546875" style="76" customWidth="1"/>
    <col min="1552" max="1552" width="13.140625" style="76" bestFit="1" customWidth="1"/>
    <col min="1553" max="1553" width="12.7109375" style="76" bestFit="1" customWidth="1"/>
    <col min="1554" max="1555" width="12.7109375" style="76" customWidth="1"/>
    <col min="1556" max="1556" width="13.42578125" style="76" bestFit="1" customWidth="1"/>
    <col min="1557" max="1557" width="11.42578125" style="76" bestFit="1" customWidth="1"/>
    <col min="1558" max="1558" width="6.140625" style="76" customWidth="1"/>
    <col min="1559" max="1559" width="24.5703125" style="76" customWidth="1"/>
    <col min="1560" max="1773" width="11.42578125" style="76"/>
    <col min="1774" max="1774" width="48" style="76" bestFit="1" customWidth="1"/>
    <col min="1775" max="1775" width="10.5703125" style="76" bestFit="1" customWidth="1"/>
    <col min="1776" max="1776" width="12.5703125" style="76" bestFit="1" customWidth="1"/>
    <col min="1777" max="1777" width="11" style="76" bestFit="1" customWidth="1"/>
    <col min="1778" max="1778" width="9.7109375" style="76" bestFit="1" customWidth="1"/>
    <col min="1779" max="1779" width="10.42578125" style="76" bestFit="1" customWidth="1"/>
    <col min="1780" max="1780" width="10.140625" style="76" bestFit="1" customWidth="1"/>
    <col min="1781" max="1781" width="9.5703125" style="76" bestFit="1" customWidth="1"/>
    <col min="1782" max="1782" width="11.7109375" style="76" bestFit="1" customWidth="1"/>
    <col min="1783" max="1783" width="10" style="76" bestFit="1" customWidth="1"/>
    <col min="1784" max="1784" width="9" style="76" bestFit="1" customWidth="1"/>
    <col min="1785" max="1785" width="9.5703125" style="76" bestFit="1" customWidth="1"/>
    <col min="1786" max="1791" width="8.85546875" style="76" bestFit="1" customWidth="1"/>
    <col min="1792" max="1792" width="10.5703125" style="76" bestFit="1" customWidth="1"/>
    <col min="1793" max="1793" width="8.85546875" style="76" bestFit="1" customWidth="1"/>
    <col min="1794" max="1794" width="10.5703125" style="76" bestFit="1" customWidth="1"/>
    <col min="1795" max="1795" width="8.85546875" style="76" bestFit="1" customWidth="1"/>
    <col min="1796" max="1796" width="10.5703125" style="76" bestFit="1" customWidth="1"/>
    <col min="1797" max="1797" width="8.85546875" style="76" bestFit="1" customWidth="1"/>
    <col min="1798" max="1798" width="10.5703125" style="76" bestFit="1" customWidth="1"/>
    <col min="1799" max="1799" width="13.42578125" style="76" bestFit="1" customWidth="1"/>
    <col min="1800" max="1800" width="11.42578125" style="76" bestFit="1" customWidth="1"/>
    <col min="1801" max="1803" width="5.85546875" style="76" customWidth="1"/>
    <col min="1804" max="1804" width="6.140625" style="76" customWidth="1"/>
    <col min="1805" max="1805" width="46.42578125" style="76" bestFit="1" customWidth="1"/>
    <col min="1806" max="1806" width="8.85546875" style="76" bestFit="1" customWidth="1"/>
    <col min="1807" max="1807" width="13.85546875" style="76" customWidth="1"/>
    <col min="1808" max="1808" width="13.140625" style="76" bestFit="1" customWidth="1"/>
    <col min="1809" max="1809" width="12.7109375" style="76" bestFit="1" customWidth="1"/>
    <col min="1810" max="1811" width="12.7109375" style="76" customWidth="1"/>
    <col min="1812" max="1812" width="13.42578125" style="76" bestFit="1" customWidth="1"/>
    <col min="1813" max="1813" width="11.42578125" style="76" bestFit="1" customWidth="1"/>
    <col min="1814" max="1814" width="6.140625" style="76" customWidth="1"/>
    <col min="1815" max="1815" width="24.5703125" style="76" customWidth="1"/>
    <col min="1816" max="2029" width="11.42578125" style="76"/>
    <col min="2030" max="2030" width="48" style="76" bestFit="1" customWidth="1"/>
    <col min="2031" max="2031" width="10.5703125" style="76" bestFit="1" customWidth="1"/>
    <col min="2032" max="2032" width="12.5703125" style="76" bestFit="1" customWidth="1"/>
    <col min="2033" max="2033" width="11" style="76" bestFit="1" customWidth="1"/>
    <col min="2034" max="2034" width="9.7109375" style="76" bestFit="1" customWidth="1"/>
    <col min="2035" max="2035" width="10.42578125" style="76" bestFit="1" customWidth="1"/>
    <col min="2036" max="2036" width="10.140625" style="76" bestFit="1" customWidth="1"/>
    <col min="2037" max="2037" width="9.5703125" style="76" bestFit="1" customWidth="1"/>
    <col min="2038" max="2038" width="11.7109375" style="76" bestFit="1" customWidth="1"/>
    <col min="2039" max="2039" width="10" style="76" bestFit="1" customWidth="1"/>
    <col min="2040" max="2040" width="9" style="76" bestFit="1" customWidth="1"/>
    <col min="2041" max="2041" width="9.5703125" style="76" bestFit="1" customWidth="1"/>
    <col min="2042" max="2047" width="8.85546875" style="76" bestFit="1" customWidth="1"/>
    <col min="2048" max="2048" width="10.5703125" style="76" bestFit="1" customWidth="1"/>
    <col min="2049" max="2049" width="8.85546875" style="76" bestFit="1" customWidth="1"/>
    <col min="2050" max="2050" width="10.5703125" style="76" bestFit="1" customWidth="1"/>
    <col min="2051" max="2051" width="8.85546875" style="76" bestFit="1" customWidth="1"/>
    <col min="2052" max="2052" width="10.5703125" style="76" bestFit="1" customWidth="1"/>
    <col min="2053" max="2053" width="8.85546875" style="76" bestFit="1" customWidth="1"/>
    <col min="2054" max="2054" width="10.5703125" style="76" bestFit="1" customWidth="1"/>
    <col min="2055" max="2055" width="13.42578125" style="76" bestFit="1" customWidth="1"/>
    <col min="2056" max="2056" width="11.42578125" style="76" bestFit="1" customWidth="1"/>
    <col min="2057" max="2059" width="5.85546875" style="76" customWidth="1"/>
    <col min="2060" max="2060" width="6.140625" style="76" customWidth="1"/>
    <col min="2061" max="2061" width="46.42578125" style="76" bestFit="1" customWidth="1"/>
    <col min="2062" max="2062" width="8.85546875" style="76" bestFit="1" customWidth="1"/>
    <col min="2063" max="2063" width="13.85546875" style="76" customWidth="1"/>
    <col min="2064" max="2064" width="13.140625" style="76" bestFit="1" customWidth="1"/>
    <col min="2065" max="2065" width="12.7109375" style="76" bestFit="1" customWidth="1"/>
    <col min="2066" max="2067" width="12.7109375" style="76" customWidth="1"/>
    <col min="2068" max="2068" width="13.42578125" style="76" bestFit="1" customWidth="1"/>
    <col min="2069" max="2069" width="11.42578125" style="76" bestFit="1" customWidth="1"/>
    <col min="2070" max="2070" width="6.140625" style="76" customWidth="1"/>
    <col min="2071" max="2071" width="24.5703125" style="76" customWidth="1"/>
    <col min="2072" max="2285" width="11.42578125" style="76"/>
    <col min="2286" max="2286" width="48" style="76" bestFit="1" customWidth="1"/>
    <col min="2287" max="2287" width="10.5703125" style="76" bestFit="1" customWidth="1"/>
    <col min="2288" max="2288" width="12.5703125" style="76" bestFit="1" customWidth="1"/>
    <col min="2289" max="2289" width="11" style="76" bestFit="1" customWidth="1"/>
    <col min="2290" max="2290" width="9.7109375" style="76" bestFit="1" customWidth="1"/>
    <col min="2291" max="2291" width="10.42578125" style="76" bestFit="1" customWidth="1"/>
    <col min="2292" max="2292" width="10.140625" style="76" bestFit="1" customWidth="1"/>
    <col min="2293" max="2293" width="9.5703125" style="76" bestFit="1" customWidth="1"/>
    <col min="2294" max="2294" width="11.7109375" style="76" bestFit="1" customWidth="1"/>
    <col min="2295" max="2295" width="10" style="76" bestFit="1" customWidth="1"/>
    <col min="2296" max="2296" width="9" style="76" bestFit="1" customWidth="1"/>
    <col min="2297" max="2297" width="9.5703125" style="76" bestFit="1" customWidth="1"/>
    <col min="2298" max="2303" width="8.85546875" style="76" bestFit="1" customWidth="1"/>
    <col min="2304" max="2304" width="10.5703125" style="76" bestFit="1" customWidth="1"/>
    <col min="2305" max="2305" width="8.85546875" style="76" bestFit="1" customWidth="1"/>
    <col min="2306" max="2306" width="10.5703125" style="76" bestFit="1" customWidth="1"/>
    <col min="2307" max="2307" width="8.85546875" style="76" bestFit="1" customWidth="1"/>
    <col min="2308" max="2308" width="10.5703125" style="76" bestFit="1" customWidth="1"/>
    <col min="2309" max="2309" width="8.85546875" style="76" bestFit="1" customWidth="1"/>
    <col min="2310" max="2310" width="10.5703125" style="76" bestFit="1" customWidth="1"/>
    <col min="2311" max="2311" width="13.42578125" style="76" bestFit="1" customWidth="1"/>
    <col min="2312" max="2312" width="11.42578125" style="76" bestFit="1" customWidth="1"/>
    <col min="2313" max="2315" width="5.85546875" style="76" customWidth="1"/>
    <col min="2316" max="2316" width="6.140625" style="76" customWidth="1"/>
    <col min="2317" max="2317" width="46.42578125" style="76" bestFit="1" customWidth="1"/>
    <col min="2318" max="2318" width="8.85546875" style="76" bestFit="1" customWidth="1"/>
    <col min="2319" max="2319" width="13.85546875" style="76" customWidth="1"/>
    <col min="2320" max="2320" width="13.140625" style="76" bestFit="1" customWidth="1"/>
    <col min="2321" max="2321" width="12.7109375" style="76" bestFit="1" customWidth="1"/>
    <col min="2322" max="2323" width="12.7109375" style="76" customWidth="1"/>
    <col min="2324" max="2324" width="13.42578125" style="76" bestFit="1" customWidth="1"/>
    <col min="2325" max="2325" width="11.42578125" style="76" bestFit="1" customWidth="1"/>
    <col min="2326" max="2326" width="6.140625" style="76" customWidth="1"/>
    <col min="2327" max="2327" width="24.5703125" style="76" customWidth="1"/>
    <col min="2328" max="2541" width="11.42578125" style="76"/>
    <col min="2542" max="2542" width="48" style="76" bestFit="1" customWidth="1"/>
    <col min="2543" max="2543" width="10.5703125" style="76" bestFit="1" customWidth="1"/>
    <col min="2544" max="2544" width="12.5703125" style="76" bestFit="1" customWidth="1"/>
    <col min="2545" max="2545" width="11" style="76" bestFit="1" customWidth="1"/>
    <col min="2546" max="2546" width="9.7109375" style="76" bestFit="1" customWidth="1"/>
    <col min="2547" max="2547" width="10.42578125" style="76" bestFit="1" customWidth="1"/>
    <col min="2548" max="2548" width="10.140625" style="76" bestFit="1" customWidth="1"/>
    <col min="2549" max="2549" width="9.5703125" style="76" bestFit="1" customWidth="1"/>
    <col min="2550" max="2550" width="11.7109375" style="76" bestFit="1" customWidth="1"/>
    <col min="2551" max="2551" width="10" style="76" bestFit="1" customWidth="1"/>
    <col min="2552" max="2552" width="9" style="76" bestFit="1" customWidth="1"/>
    <col min="2553" max="2553" width="9.5703125" style="76" bestFit="1" customWidth="1"/>
    <col min="2554" max="2559" width="8.85546875" style="76" bestFit="1" customWidth="1"/>
    <col min="2560" max="2560" width="10.5703125" style="76" bestFit="1" customWidth="1"/>
    <col min="2561" max="2561" width="8.85546875" style="76" bestFit="1" customWidth="1"/>
    <col min="2562" max="2562" width="10.5703125" style="76" bestFit="1" customWidth="1"/>
    <col min="2563" max="2563" width="8.85546875" style="76" bestFit="1" customWidth="1"/>
    <col min="2564" max="2564" width="10.5703125" style="76" bestFit="1" customWidth="1"/>
    <col min="2565" max="2565" width="8.85546875" style="76" bestFit="1" customWidth="1"/>
    <col min="2566" max="2566" width="10.5703125" style="76" bestFit="1" customWidth="1"/>
    <col min="2567" max="2567" width="13.42578125" style="76" bestFit="1" customWidth="1"/>
    <col min="2568" max="2568" width="11.42578125" style="76" bestFit="1" customWidth="1"/>
    <col min="2569" max="2571" width="5.85546875" style="76" customWidth="1"/>
    <col min="2572" max="2572" width="6.140625" style="76" customWidth="1"/>
    <col min="2573" max="2573" width="46.42578125" style="76" bestFit="1" customWidth="1"/>
    <col min="2574" max="2574" width="8.85546875" style="76" bestFit="1" customWidth="1"/>
    <col min="2575" max="2575" width="13.85546875" style="76" customWidth="1"/>
    <col min="2576" max="2576" width="13.140625" style="76" bestFit="1" customWidth="1"/>
    <col min="2577" max="2577" width="12.7109375" style="76" bestFit="1" customWidth="1"/>
    <col min="2578" max="2579" width="12.7109375" style="76" customWidth="1"/>
    <col min="2580" max="2580" width="13.42578125" style="76" bestFit="1" customWidth="1"/>
    <col min="2581" max="2581" width="11.42578125" style="76" bestFit="1" customWidth="1"/>
    <col min="2582" max="2582" width="6.140625" style="76" customWidth="1"/>
    <col min="2583" max="2583" width="24.5703125" style="76" customWidth="1"/>
    <col min="2584" max="2797" width="11.42578125" style="76"/>
    <col min="2798" max="2798" width="48" style="76" bestFit="1" customWidth="1"/>
    <col min="2799" max="2799" width="10.5703125" style="76" bestFit="1" customWidth="1"/>
    <col min="2800" max="2800" width="12.5703125" style="76" bestFit="1" customWidth="1"/>
    <col min="2801" max="2801" width="11" style="76" bestFit="1" customWidth="1"/>
    <col min="2802" max="2802" width="9.7109375" style="76" bestFit="1" customWidth="1"/>
    <col min="2803" max="2803" width="10.42578125" style="76" bestFit="1" customWidth="1"/>
    <col min="2804" max="2804" width="10.140625" style="76" bestFit="1" customWidth="1"/>
    <col min="2805" max="2805" width="9.5703125" style="76" bestFit="1" customWidth="1"/>
    <col min="2806" max="2806" width="11.7109375" style="76" bestFit="1" customWidth="1"/>
    <col min="2807" max="2807" width="10" style="76" bestFit="1" customWidth="1"/>
    <col min="2808" max="2808" width="9" style="76" bestFit="1" customWidth="1"/>
    <col min="2809" max="2809" width="9.5703125" style="76" bestFit="1" customWidth="1"/>
    <col min="2810" max="2815" width="8.85546875" style="76" bestFit="1" customWidth="1"/>
    <col min="2816" max="2816" width="10.5703125" style="76" bestFit="1" customWidth="1"/>
    <col min="2817" max="2817" width="8.85546875" style="76" bestFit="1" customWidth="1"/>
    <col min="2818" max="2818" width="10.5703125" style="76" bestFit="1" customWidth="1"/>
    <col min="2819" max="2819" width="8.85546875" style="76" bestFit="1" customWidth="1"/>
    <col min="2820" max="2820" width="10.5703125" style="76" bestFit="1" customWidth="1"/>
    <col min="2821" max="2821" width="8.85546875" style="76" bestFit="1" customWidth="1"/>
    <col min="2822" max="2822" width="10.5703125" style="76" bestFit="1" customWidth="1"/>
    <col min="2823" max="2823" width="13.42578125" style="76" bestFit="1" customWidth="1"/>
    <col min="2824" max="2824" width="11.42578125" style="76" bestFit="1" customWidth="1"/>
    <col min="2825" max="2827" width="5.85546875" style="76" customWidth="1"/>
    <col min="2828" max="2828" width="6.140625" style="76" customWidth="1"/>
    <col min="2829" max="2829" width="46.42578125" style="76" bestFit="1" customWidth="1"/>
    <col min="2830" max="2830" width="8.85546875" style="76" bestFit="1" customWidth="1"/>
    <col min="2831" max="2831" width="13.85546875" style="76" customWidth="1"/>
    <col min="2832" max="2832" width="13.140625" style="76" bestFit="1" customWidth="1"/>
    <col min="2833" max="2833" width="12.7109375" style="76" bestFit="1" customWidth="1"/>
    <col min="2834" max="2835" width="12.7109375" style="76" customWidth="1"/>
    <col min="2836" max="2836" width="13.42578125" style="76" bestFit="1" customWidth="1"/>
    <col min="2837" max="2837" width="11.42578125" style="76" bestFit="1" customWidth="1"/>
    <col min="2838" max="2838" width="6.140625" style="76" customWidth="1"/>
    <col min="2839" max="2839" width="24.5703125" style="76" customWidth="1"/>
    <col min="2840" max="3053" width="11.42578125" style="76"/>
    <col min="3054" max="3054" width="48" style="76" bestFit="1" customWidth="1"/>
    <col min="3055" max="3055" width="10.5703125" style="76" bestFit="1" customWidth="1"/>
    <col min="3056" max="3056" width="12.5703125" style="76" bestFit="1" customWidth="1"/>
    <col min="3057" max="3057" width="11" style="76" bestFit="1" customWidth="1"/>
    <col min="3058" max="3058" width="9.7109375" style="76" bestFit="1" customWidth="1"/>
    <col min="3059" max="3059" width="10.42578125" style="76" bestFit="1" customWidth="1"/>
    <col min="3060" max="3060" width="10.140625" style="76" bestFit="1" customWidth="1"/>
    <col min="3061" max="3061" width="9.5703125" style="76" bestFit="1" customWidth="1"/>
    <col min="3062" max="3062" width="11.7109375" style="76" bestFit="1" customWidth="1"/>
    <col min="3063" max="3063" width="10" style="76" bestFit="1" customWidth="1"/>
    <col min="3064" max="3064" width="9" style="76" bestFit="1" customWidth="1"/>
    <col min="3065" max="3065" width="9.5703125" style="76" bestFit="1" customWidth="1"/>
    <col min="3066" max="3071" width="8.85546875" style="76" bestFit="1" customWidth="1"/>
    <col min="3072" max="3072" width="10.5703125" style="76" bestFit="1" customWidth="1"/>
    <col min="3073" max="3073" width="8.85546875" style="76" bestFit="1" customWidth="1"/>
    <col min="3074" max="3074" width="10.5703125" style="76" bestFit="1" customWidth="1"/>
    <col min="3075" max="3075" width="8.85546875" style="76" bestFit="1" customWidth="1"/>
    <col min="3076" max="3076" width="10.5703125" style="76" bestFit="1" customWidth="1"/>
    <col min="3077" max="3077" width="8.85546875" style="76" bestFit="1" customWidth="1"/>
    <col min="3078" max="3078" width="10.5703125" style="76" bestFit="1" customWidth="1"/>
    <col min="3079" max="3079" width="13.42578125" style="76" bestFit="1" customWidth="1"/>
    <col min="3080" max="3080" width="11.42578125" style="76" bestFit="1" customWidth="1"/>
    <col min="3081" max="3083" width="5.85546875" style="76" customWidth="1"/>
    <col min="3084" max="3084" width="6.140625" style="76" customWidth="1"/>
    <col min="3085" max="3085" width="46.42578125" style="76" bestFit="1" customWidth="1"/>
    <col min="3086" max="3086" width="8.85546875" style="76" bestFit="1" customWidth="1"/>
    <col min="3087" max="3087" width="13.85546875" style="76" customWidth="1"/>
    <col min="3088" max="3088" width="13.140625" style="76" bestFit="1" customWidth="1"/>
    <col min="3089" max="3089" width="12.7109375" style="76" bestFit="1" customWidth="1"/>
    <col min="3090" max="3091" width="12.7109375" style="76" customWidth="1"/>
    <col min="3092" max="3092" width="13.42578125" style="76" bestFit="1" customWidth="1"/>
    <col min="3093" max="3093" width="11.42578125" style="76" bestFit="1" customWidth="1"/>
    <col min="3094" max="3094" width="6.140625" style="76" customWidth="1"/>
    <col min="3095" max="3095" width="24.5703125" style="76" customWidth="1"/>
    <col min="3096" max="3309" width="11.42578125" style="76"/>
    <col min="3310" max="3310" width="48" style="76" bestFit="1" customWidth="1"/>
    <col min="3311" max="3311" width="10.5703125" style="76" bestFit="1" customWidth="1"/>
    <col min="3312" max="3312" width="12.5703125" style="76" bestFit="1" customWidth="1"/>
    <col min="3313" max="3313" width="11" style="76" bestFit="1" customWidth="1"/>
    <col min="3314" max="3314" width="9.7109375" style="76" bestFit="1" customWidth="1"/>
    <col min="3315" max="3315" width="10.42578125" style="76" bestFit="1" customWidth="1"/>
    <col min="3316" max="3316" width="10.140625" style="76" bestFit="1" customWidth="1"/>
    <col min="3317" max="3317" width="9.5703125" style="76" bestFit="1" customWidth="1"/>
    <col min="3318" max="3318" width="11.7109375" style="76" bestFit="1" customWidth="1"/>
    <col min="3319" max="3319" width="10" style="76" bestFit="1" customWidth="1"/>
    <col min="3320" max="3320" width="9" style="76" bestFit="1" customWidth="1"/>
    <col min="3321" max="3321" width="9.5703125" style="76" bestFit="1" customWidth="1"/>
    <col min="3322" max="3327" width="8.85546875" style="76" bestFit="1" customWidth="1"/>
    <col min="3328" max="3328" width="10.5703125" style="76" bestFit="1" customWidth="1"/>
    <col min="3329" max="3329" width="8.85546875" style="76" bestFit="1" customWidth="1"/>
    <col min="3330" max="3330" width="10.5703125" style="76" bestFit="1" customWidth="1"/>
    <col min="3331" max="3331" width="8.85546875" style="76" bestFit="1" customWidth="1"/>
    <col min="3332" max="3332" width="10.5703125" style="76" bestFit="1" customWidth="1"/>
    <col min="3333" max="3333" width="8.85546875" style="76" bestFit="1" customWidth="1"/>
    <col min="3334" max="3334" width="10.5703125" style="76" bestFit="1" customWidth="1"/>
    <col min="3335" max="3335" width="13.42578125" style="76" bestFit="1" customWidth="1"/>
    <col min="3336" max="3336" width="11.42578125" style="76" bestFit="1" customWidth="1"/>
    <col min="3337" max="3339" width="5.85546875" style="76" customWidth="1"/>
    <col min="3340" max="3340" width="6.140625" style="76" customWidth="1"/>
    <col min="3341" max="3341" width="46.42578125" style="76" bestFit="1" customWidth="1"/>
    <col min="3342" max="3342" width="8.85546875" style="76" bestFit="1" customWidth="1"/>
    <col min="3343" max="3343" width="13.85546875" style="76" customWidth="1"/>
    <col min="3344" max="3344" width="13.140625" style="76" bestFit="1" customWidth="1"/>
    <col min="3345" max="3345" width="12.7109375" style="76" bestFit="1" customWidth="1"/>
    <col min="3346" max="3347" width="12.7109375" style="76" customWidth="1"/>
    <col min="3348" max="3348" width="13.42578125" style="76" bestFit="1" customWidth="1"/>
    <col min="3349" max="3349" width="11.42578125" style="76" bestFit="1" customWidth="1"/>
    <col min="3350" max="3350" width="6.140625" style="76" customWidth="1"/>
    <col min="3351" max="3351" width="24.5703125" style="76" customWidth="1"/>
    <col min="3352" max="3565" width="11.42578125" style="76"/>
    <col min="3566" max="3566" width="48" style="76" bestFit="1" customWidth="1"/>
    <col min="3567" max="3567" width="10.5703125" style="76" bestFit="1" customWidth="1"/>
    <col min="3568" max="3568" width="12.5703125" style="76" bestFit="1" customWidth="1"/>
    <col min="3569" max="3569" width="11" style="76" bestFit="1" customWidth="1"/>
    <col min="3570" max="3570" width="9.7109375" style="76" bestFit="1" customWidth="1"/>
    <col min="3571" max="3571" width="10.42578125" style="76" bestFit="1" customWidth="1"/>
    <col min="3572" max="3572" width="10.140625" style="76" bestFit="1" customWidth="1"/>
    <col min="3573" max="3573" width="9.5703125" style="76" bestFit="1" customWidth="1"/>
    <col min="3574" max="3574" width="11.7109375" style="76" bestFit="1" customWidth="1"/>
    <col min="3575" max="3575" width="10" style="76" bestFit="1" customWidth="1"/>
    <col min="3576" max="3576" width="9" style="76" bestFit="1" customWidth="1"/>
    <col min="3577" max="3577" width="9.5703125" style="76" bestFit="1" customWidth="1"/>
    <col min="3578" max="3583" width="8.85546875" style="76" bestFit="1" customWidth="1"/>
    <col min="3584" max="3584" width="10.5703125" style="76" bestFit="1" customWidth="1"/>
    <col min="3585" max="3585" width="8.85546875" style="76" bestFit="1" customWidth="1"/>
    <col min="3586" max="3586" width="10.5703125" style="76" bestFit="1" customWidth="1"/>
    <col min="3587" max="3587" width="8.85546875" style="76" bestFit="1" customWidth="1"/>
    <col min="3588" max="3588" width="10.5703125" style="76" bestFit="1" customWidth="1"/>
    <col min="3589" max="3589" width="8.85546875" style="76" bestFit="1" customWidth="1"/>
    <col min="3590" max="3590" width="10.5703125" style="76" bestFit="1" customWidth="1"/>
    <col min="3591" max="3591" width="13.42578125" style="76" bestFit="1" customWidth="1"/>
    <col min="3592" max="3592" width="11.42578125" style="76" bestFit="1" customWidth="1"/>
    <col min="3593" max="3595" width="5.85546875" style="76" customWidth="1"/>
    <col min="3596" max="3596" width="6.140625" style="76" customWidth="1"/>
    <col min="3597" max="3597" width="46.42578125" style="76" bestFit="1" customWidth="1"/>
    <col min="3598" max="3598" width="8.85546875" style="76" bestFit="1" customWidth="1"/>
    <col min="3599" max="3599" width="13.85546875" style="76" customWidth="1"/>
    <col min="3600" max="3600" width="13.140625" style="76" bestFit="1" customWidth="1"/>
    <col min="3601" max="3601" width="12.7109375" style="76" bestFit="1" customWidth="1"/>
    <col min="3602" max="3603" width="12.7109375" style="76" customWidth="1"/>
    <col min="3604" max="3604" width="13.42578125" style="76" bestFit="1" customWidth="1"/>
    <col min="3605" max="3605" width="11.42578125" style="76" bestFit="1" customWidth="1"/>
    <col min="3606" max="3606" width="6.140625" style="76" customWidth="1"/>
    <col min="3607" max="3607" width="24.5703125" style="76" customWidth="1"/>
    <col min="3608" max="3821" width="11.42578125" style="76"/>
    <col min="3822" max="3822" width="48" style="76" bestFit="1" customWidth="1"/>
    <col min="3823" max="3823" width="10.5703125" style="76" bestFit="1" customWidth="1"/>
    <col min="3824" max="3824" width="12.5703125" style="76" bestFit="1" customWidth="1"/>
    <col min="3825" max="3825" width="11" style="76" bestFit="1" customWidth="1"/>
    <col min="3826" max="3826" width="9.7109375" style="76" bestFit="1" customWidth="1"/>
    <col min="3827" max="3827" width="10.42578125" style="76" bestFit="1" customWidth="1"/>
    <col min="3828" max="3828" width="10.140625" style="76" bestFit="1" customWidth="1"/>
    <col min="3829" max="3829" width="9.5703125" style="76" bestFit="1" customWidth="1"/>
    <col min="3830" max="3830" width="11.7109375" style="76" bestFit="1" customWidth="1"/>
    <col min="3831" max="3831" width="10" style="76" bestFit="1" customWidth="1"/>
    <col min="3832" max="3832" width="9" style="76" bestFit="1" customWidth="1"/>
    <col min="3833" max="3833" width="9.5703125" style="76" bestFit="1" customWidth="1"/>
    <col min="3834" max="3839" width="8.85546875" style="76" bestFit="1" customWidth="1"/>
    <col min="3840" max="3840" width="10.5703125" style="76" bestFit="1" customWidth="1"/>
    <col min="3841" max="3841" width="8.85546875" style="76" bestFit="1" customWidth="1"/>
    <col min="3842" max="3842" width="10.5703125" style="76" bestFit="1" customWidth="1"/>
    <col min="3843" max="3843" width="8.85546875" style="76" bestFit="1" customWidth="1"/>
    <col min="3844" max="3844" width="10.5703125" style="76" bestFit="1" customWidth="1"/>
    <col min="3845" max="3845" width="8.85546875" style="76" bestFit="1" customWidth="1"/>
    <col min="3846" max="3846" width="10.5703125" style="76" bestFit="1" customWidth="1"/>
    <col min="3847" max="3847" width="13.42578125" style="76" bestFit="1" customWidth="1"/>
    <col min="3848" max="3848" width="11.42578125" style="76" bestFit="1" customWidth="1"/>
    <col min="3849" max="3851" width="5.85546875" style="76" customWidth="1"/>
    <col min="3852" max="3852" width="6.140625" style="76" customWidth="1"/>
    <col min="3853" max="3853" width="46.42578125" style="76" bestFit="1" customWidth="1"/>
    <col min="3854" max="3854" width="8.85546875" style="76" bestFit="1" customWidth="1"/>
    <col min="3855" max="3855" width="13.85546875" style="76" customWidth="1"/>
    <col min="3856" max="3856" width="13.140625" style="76" bestFit="1" customWidth="1"/>
    <col min="3857" max="3857" width="12.7109375" style="76" bestFit="1" customWidth="1"/>
    <col min="3858" max="3859" width="12.7109375" style="76" customWidth="1"/>
    <col min="3860" max="3860" width="13.42578125" style="76" bestFit="1" customWidth="1"/>
    <col min="3861" max="3861" width="11.42578125" style="76" bestFit="1" customWidth="1"/>
    <col min="3862" max="3862" width="6.140625" style="76" customWidth="1"/>
    <col min="3863" max="3863" width="24.5703125" style="76" customWidth="1"/>
    <col min="3864" max="4077" width="11.42578125" style="76"/>
    <col min="4078" max="4078" width="48" style="76" bestFit="1" customWidth="1"/>
    <col min="4079" max="4079" width="10.5703125" style="76" bestFit="1" customWidth="1"/>
    <col min="4080" max="4080" width="12.5703125" style="76" bestFit="1" customWidth="1"/>
    <col min="4081" max="4081" width="11" style="76" bestFit="1" customWidth="1"/>
    <col min="4082" max="4082" width="9.7109375" style="76" bestFit="1" customWidth="1"/>
    <col min="4083" max="4083" width="10.42578125" style="76" bestFit="1" customWidth="1"/>
    <col min="4084" max="4084" width="10.140625" style="76" bestFit="1" customWidth="1"/>
    <col min="4085" max="4085" width="9.5703125" style="76" bestFit="1" customWidth="1"/>
    <col min="4086" max="4086" width="11.7109375" style="76" bestFit="1" customWidth="1"/>
    <col min="4087" max="4087" width="10" style="76" bestFit="1" customWidth="1"/>
    <col min="4088" max="4088" width="9" style="76" bestFit="1" customWidth="1"/>
    <col min="4089" max="4089" width="9.5703125" style="76" bestFit="1" customWidth="1"/>
    <col min="4090" max="4095" width="8.85546875" style="76" bestFit="1" customWidth="1"/>
    <col min="4096" max="4096" width="10.5703125" style="76" bestFit="1" customWidth="1"/>
    <col min="4097" max="4097" width="8.85546875" style="76" bestFit="1" customWidth="1"/>
    <col min="4098" max="4098" width="10.5703125" style="76" bestFit="1" customWidth="1"/>
    <col min="4099" max="4099" width="8.85546875" style="76" bestFit="1" customWidth="1"/>
    <col min="4100" max="4100" width="10.5703125" style="76" bestFit="1" customWidth="1"/>
    <col min="4101" max="4101" width="8.85546875" style="76" bestFit="1" customWidth="1"/>
    <col min="4102" max="4102" width="10.5703125" style="76" bestFit="1" customWidth="1"/>
    <col min="4103" max="4103" width="13.42578125" style="76" bestFit="1" customWidth="1"/>
    <col min="4104" max="4104" width="11.42578125" style="76" bestFit="1" customWidth="1"/>
    <col min="4105" max="4107" width="5.85546875" style="76" customWidth="1"/>
    <col min="4108" max="4108" width="6.140625" style="76" customWidth="1"/>
    <col min="4109" max="4109" width="46.42578125" style="76" bestFit="1" customWidth="1"/>
    <col min="4110" max="4110" width="8.85546875" style="76" bestFit="1" customWidth="1"/>
    <col min="4111" max="4111" width="13.85546875" style="76" customWidth="1"/>
    <col min="4112" max="4112" width="13.140625" style="76" bestFit="1" customWidth="1"/>
    <col min="4113" max="4113" width="12.7109375" style="76" bestFit="1" customWidth="1"/>
    <col min="4114" max="4115" width="12.7109375" style="76" customWidth="1"/>
    <col min="4116" max="4116" width="13.42578125" style="76" bestFit="1" customWidth="1"/>
    <col min="4117" max="4117" width="11.42578125" style="76" bestFit="1" customWidth="1"/>
    <col min="4118" max="4118" width="6.140625" style="76" customWidth="1"/>
    <col min="4119" max="4119" width="24.5703125" style="76" customWidth="1"/>
    <col min="4120" max="4333" width="11.42578125" style="76"/>
    <col min="4334" max="4334" width="48" style="76" bestFit="1" customWidth="1"/>
    <col min="4335" max="4335" width="10.5703125" style="76" bestFit="1" customWidth="1"/>
    <col min="4336" max="4336" width="12.5703125" style="76" bestFit="1" customWidth="1"/>
    <col min="4337" max="4337" width="11" style="76" bestFit="1" customWidth="1"/>
    <col min="4338" max="4338" width="9.7109375" style="76" bestFit="1" customWidth="1"/>
    <col min="4339" max="4339" width="10.42578125" style="76" bestFit="1" customWidth="1"/>
    <col min="4340" max="4340" width="10.140625" style="76" bestFit="1" customWidth="1"/>
    <col min="4341" max="4341" width="9.5703125" style="76" bestFit="1" customWidth="1"/>
    <col min="4342" max="4342" width="11.7109375" style="76" bestFit="1" customWidth="1"/>
    <col min="4343" max="4343" width="10" style="76" bestFit="1" customWidth="1"/>
    <col min="4344" max="4344" width="9" style="76" bestFit="1" customWidth="1"/>
    <col min="4345" max="4345" width="9.5703125" style="76" bestFit="1" customWidth="1"/>
    <col min="4346" max="4351" width="8.85546875" style="76" bestFit="1" customWidth="1"/>
    <col min="4352" max="4352" width="10.5703125" style="76" bestFit="1" customWidth="1"/>
    <col min="4353" max="4353" width="8.85546875" style="76" bestFit="1" customWidth="1"/>
    <col min="4354" max="4354" width="10.5703125" style="76" bestFit="1" customWidth="1"/>
    <col min="4355" max="4355" width="8.85546875" style="76" bestFit="1" customWidth="1"/>
    <col min="4356" max="4356" width="10.5703125" style="76" bestFit="1" customWidth="1"/>
    <col min="4357" max="4357" width="8.85546875" style="76" bestFit="1" customWidth="1"/>
    <col min="4358" max="4358" width="10.5703125" style="76" bestFit="1" customWidth="1"/>
    <col min="4359" max="4359" width="13.42578125" style="76" bestFit="1" customWidth="1"/>
    <col min="4360" max="4360" width="11.42578125" style="76" bestFit="1" customWidth="1"/>
    <col min="4361" max="4363" width="5.85546875" style="76" customWidth="1"/>
    <col min="4364" max="4364" width="6.140625" style="76" customWidth="1"/>
    <col min="4365" max="4365" width="46.42578125" style="76" bestFit="1" customWidth="1"/>
    <col min="4366" max="4366" width="8.85546875" style="76" bestFit="1" customWidth="1"/>
    <col min="4367" max="4367" width="13.85546875" style="76" customWidth="1"/>
    <col min="4368" max="4368" width="13.140625" style="76" bestFit="1" customWidth="1"/>
    <col min="4369" max="4369" width="12.7109375" style="76" bestFit="1" customWidth="1"/>
    <col min="4370" max="4371" width="12.7109375" style="76" customWidth="1"/>
    <col min="4372" max="4372" width="13.42578125" style="76" bestFit="1" customWidth="1"/>
    <col min="4373" max="4373" width="11.42578125" style="76" bestFit="1" customWidth="1"/>
    <col min="4374" max="4374" width="6.140625" style="76" customWidth="1"/>
    <col min="4375" max="4375" width="24.5703125" style="76" customWidth="1"/>
    <col min="4376" max="4589" width="11.42578125" style="76"/>
    <col min="4590" max="4590" width="48" style="76" bestFit="1" customWidth="1"/>
    <col min="4591" max="4591" width="10.5703125" style="76" bestFit="1" customWidth="1"/>
    <col min="4592" max="4592" width="12.5703125" style="76" bestFit="1" customWidth="1"/>
    <col min="4593" max="4593" width="11" style="76" bestFit="1" customWidth="1"/>
    <col min="4594" max="4594" width="9.7109375" style="76" bestFit="1" customWidth="1"/>
    <col min="4595" max="4595" width="10.42578125" style="76" bestFit="1" customWidth="1"/>
    <col min="4596" max="4596" width="10.140625" style="76" bestFit="1" customWidth="1"/>
    <col min="4597" max="4597" width="9.5703125" style="76" bestFit="1" customWidth="1"/>
    <col min="4598" max="4598" width="11.7109375" style="76" bestFit="1" customWidth="1"/>
    <col min="4599" max="4599" width="10" style="76" bestFit="1" customWidth="1"/>
    <col min="4600" max="4600" width="9" style="76" bestFit="1" customWidth="1"/>
    <col min="4601" max="4601" width="9.5703125" style="76" bestFit="1" customWidth="1"/>
    <col min="4602" max="4607" width="8.85546875" style="76" bestFit="1" customWidth="1"/>
    <col min="4608" max="4608" width="10.5703125" style="76" bestFit="1" customWidth="1"/>
    <col min="4609" max="4609" width="8.85546875" style="76" bestFit="1" customWidth="1"/>
    <col min="4610" max="4610" width="10.5703125" style="76" bestFit="1" customWidth="1"/>
    <col min="4611" max="4611" width="8.85546875" style="76" bestFit="1" customWidth="1"/>
    <col min="4612" max="4612" width="10.5703125" style="76" bestFit="1" customWidth="1"/>
    <col min="4613" max="4613" width="8.85546875" style="76" bestFit="1" customWidth="1"/>
    <col min="4614" max="4614" width="10.5703125" style="76" bestFit="1" customWidth="1"/>
    <col min="4615" max="4615" width="13.42578125" style="76" bestFit="1" customWidth="1"/>
    <col min="4616" max="4616" width="11.42578125" style="76" bestFit="1" customWidth="1"/>
    <col min="4617" max="4619" width="5.85546875" style="76" customWidth="1"/>
    <col min="4620" max="4620" width="6.140625" style="76" customWidth="1"/>
    <col min="4621" max="4621" width="46.42578125" style="76" bestFit="1" customWidth="1"/>
    <col min="4622" max="4622" width="8.85546875" style="76" bestFit="1" customWidth="1"/>
    <col min="4623" max="4623" width="13.85546875" style="76" customWidth="1"/>
    <col min="4624" max="4624" width="13.140625" style="76" bestFit="1" customWidth="1"/>
    <col min="4625" max="4625" width="12.7109375" style="76" bestFit="1" customWidth="1"/>
    <col min="4626" max="4627" width="12.7109375" style="76" customWidth="1"/>
    <col min="4628" max="4628" width="13.42578125" style="76" bestFit="1" customWidth="1"/>
    <col min="4629" max="4629" width="11.42578125" style="76" bestFit="1" customWidth="1"/>
    <col min="4630" max="4630" width="6.140625" style="76" customWidth="1"/>
    <col min="4631" max="4631" width="24.5703125" style="76" customWidth="1"/>
    <col min="4632" max="4845" width="11.42578125" style="76"/>
    <col min="4846" max="4846" width="48" style="76" bestFit="1" customWidth="1"/>
    <col min="4847" max="4847" width="10.5703125" style="76" bestFit="1" customWidth="1"/>
    <col min="4848" max="4848" width="12.5703125" style="76" bestFit="1" customWidth="1"/>
    <col min="4849" max="4849" width="11" style="76" bestFit="1" customWidth="1"/>
    <col min="4850" max="4850" width="9.7109375" style="76" bestFit="1" customWidth="1"/>
    <col min="4851" max="4851" width="10.42578125" style="76" bestFit="1" customWidth="1"/>
    <col min="4852" max="4852" width="10.140625" style="76" bestFit="1" customWidth="1"/>
    <col min="4853" max="4853" width="9.5703125" style="76" bestFit="1" customWidth="1"/>
    <col min="4854" max="4854" width="11.7109375" style="76" bestFit="1" customWidth="1"/>
    <col min="4855" max="4855" width="10" style="76" bestFit="1" customWidth="1"/>
    <col min="4856" max="4856" width="9" style="76" bestFit="1" customWidth="1"/>
    <col min="4857" max="4857" width="9.5703125" style="76" bestFit="1" customWidth="1"/>
    <col min="4858" max="4863" width="8.85546875" style="76" bestFit="1" customWidth="1"/>
    <col min="4864" max="4864" width="10.5703125" style="76" bestFit="1" customWidth="1"/>
    <col min="4865" max="4865" width="8.85546875" style="76" bestFit="1" customWidth="1"/>
    <col min="4866" max="4866" width="10.5703125" style="76" bestFit="1" customWidth="1"/>
    <col min="4867" max="4867" width="8.85546875" style="76" bestFit="1" customWidth="1"/>
    <col min="4868" max="4868" width="10.5703125" style="76" bestFit="1" customWidth="1"/>
    <col min="4869" max="4869" width="8.85546875" style="76" bestFit="1" customWidth="1"/>
    <col min="4870" max="4870" width="10.5703125" style="76" bestFit="1" customWidth="1"/>
    <col min="4871" max="4871" width="13.42578125" style="76" bestFit="1" customWidth="1"/>
    <col min="4872" max="4872" width="11.42578125" style="76" bestFit="1" customWidth="1"/>
    <col min="4873" max="4875" width="5.85546875" style="76" customWidth="1"/>
    <col min="4876" max="4876" width="6.140625" style="76" customWidth="1"/>
    <col min="4877" max="4877" width="46.42578125" style="76" bestFit="1" customWidth="1"/>
    <col min="4878" max="4878" width="8.85546875" style="76" bestFit="1" customWidth="1"/>
    <col min="4879" max="4879" width="13.85546875" style="76" customWidth="1"/>
    <col min="4880" max="4880" width="13.140625" style="76" bestFit="1" customWidth="1"/>
    <col min="4881" max="4881" width="12.7109375" style="76" bestFit="1" customWidth="1"/>
    <col min="4882" max="4883" width="12.7109375" style="76" customWidth="1"/>
    <col min="4884" max="4884" width="13.42578125" style="76" bestFit="1" customWidth="1"/>
    <col min="4885" max="4885" width="11.42578125" style="76" bestFit="1" customWidth="1"/>
    <col min="4886" max="4886" width="6.140625" style="76" customWidth="1"/>
    <col min="4887" max="4887" width="24.5703125" style="76" customWidth="1"/>
    <col min="4888" max="5101" width="11.42578125" style="76"/>
    <col min="5102" max="5102" width="48" style="76" bestFit="1" customWidth="1"/>
    <col min="5103" max="5103" width="10.5703125" style="76" bestFit="1" customWidth="1"/>
    <col min="5104" max="5104" width="12.5703125" style="76" bestFit="1" customWidth="1"/>
    <col min="5105" max="5105" width="11" style="76" bestFit="1" customWidth="1"/>
    <col min="5106" max="5106" width="9.7109375" style="76" bestFit="1" customWidth="1"/>
    <col min="5107" max="5107" width="10.42578125" style="76" bestFit="1" customWidth="1"/>
    <col min="5108" max="5108" width="10.140625" style="76" bestFit="1" customWidth="1"/>
    <col min="5109" max="5109" width="9.5703125" style="76" bestFit="1" customWidth="1"/>
    <col min="5110" max="5110" width="11.7109375" style="76" bestFit="1" customWidth="1"/>
    <col min="5111" max="5111" width="10" style="76" bestFit="1" customWidth="1"/>
    <col min="5112" max="5112" width="9" style="76" bestFit="1" customWidth="1"/>
    <col min="5113" max="5113" width="9.5703125" style="76" bestFit="1" customWidth="1"/>
    <col min="5114" max="5119" width="8.85546875" style="76" bestFit="1" customWidth="1"/>
    <col min="5120" max="5120" width="10.5703125" style="76" bestFit="1" customWidth="1"/>
    <col min="5121" max="5121" width="8.85546875" style="76" bestFit="1" customWidth="1"/>
    <col min="5122" max="5122" width="10.5703125" style="76" bestFit="1" customWidth="1"/>
    <col min="5123" max="5123" width="8.85546875" style="76" bestFit="1" customWidth="1"/>
    <col min="5124" max="5124" width="10.5703125" style="76" bestFit="1" customWidth="1"/>
    <col min="5125" max="5125" width="8.85546875" style="76" bestFit="1" customWidth="1"/>
    <col min="5126" max="5126" width="10.5703125" style="76" bestFit="1" customWidth="1"/>
    <col min="5127" max="5127" width="13.42578125" style="76" bestFit="1" customWidth="1"/>
    <col min="5128" max="5128" width="11.42578125" style="76" bestFit="1" customWidth="1"/>
    <col min="5129" max="5131" width="5.85546875" style="76" customWidth="1"/>
    <col min="5132" max="5132" width="6.140625" style="76" customWidth="1"/>
    <col min="5133" max="5133" width="46.42578125" style="76" bestFit="1" customWidth="1"/>
    <col min="5134" max="5134" width="8.85546875" style="76" bestFit="1" customWidth="1"/>
    <col min="5135" max="5135" width="13.85546875" style="76" customWidth="1"/>
    <col min="5136" max="5136" width="13.140625" style="76" bestFit="1" customWidth="1"/>
    <col min="5137" max="5137" width="12.7109375" style="76" bestFit="1" customWidth="1"/>
    <col min="5138" max="5139" width="12.7109375" style="76" customWidth="1"/>
    <col min="5140" max="5140" width="13.42578125" style="76" bestFit="1" customWidth="1"/>
    <col min="5141" max="5141" width="11.42578125" style="76" bestFit="1" customWidth="1"/>
    <col min="5142" max="5142" width="6.140625" style="76" customWidth="1"/>
    <col min="5143" max="5143" width="24.5703125" style="76" customWidth="1"/>
    <col min="5144" max="5357" width="11.42578125" style="76"/>
    <col min="5358" max="5358" width="48" style="76" bestFit="1" customWidth="1"/>
    <col min="5359" max="5359" width="10.5703125" style="76" bestFit="1" customWidth="1"/>
    <col min="5360" max="5360" width="12.5703125" style="76" bestFit="1" customWidth="1"/>
    <col min="5361" max="5361" width="11" style="76" bestFit="1" customWidth="1"/>
    <col min="5362" max="5362" width="9.7109375" style="76" bestFit="1" customWidth="1"/>
    <col min="5363" max="5363" width="10.42578125" style="76" bestFit="1" customWidth="1"/>
    <col min="5364" max="5364" width="10.140625" style="76" bestFit="1" customWidth="1"/>
    <col min="5365" max="5365" width="9.5703125" style="76" bestFit="1" customWidth="1"/>
    <col min="5366" max="5366" width="11.7109375" style="76" bestFit="1" customWidth="1"/>
    <col min="5367" max="5367" width="10" style="76" bestFit="1" customWidth="1"/>
    <col min="5368" max="5368" width="9" style="76" bestFit="1" customWidth="1"/>
    <col min="5369" max="5369" width="9.5703125" style="76" bestFit="1" customWidth="1"/>
    <col min="5370" max="5375" width="8.85546875" style="76" bestFit="1" customWidth="1"/>
    <col min="5376" max="5376" width="10.5703125" style="76" bestFit="1" customWidth="1"/>
    <col min="5377" max="5377" width="8.85546875" style="76" bestFit="1" customWidth="1"/>
    <col min="5378" max="5378" width="10.5703125" style="76" bestFit="1" customWidth="1"/>
    <col min="5379" max="5379" width="8.85546875" style="76" bestFit="1" customWidth="1"/>
    <col min="5380" max="5380" width="10.5703125" style="76" bestFit="1" customWidth="1"/>
    <col min="5381" max="5381" width="8.85546875" style="76" bestFit="1" customWidth="1"/>
    <col min="5382" max="5382" width="10.5703125" style="76" bestFit="1" customWidth="1"/>
    <col min="5383" max="5383" width="13.42578125" style="76" bestFit="1" customWidth="1"/>
    <col min="5384" max="5384" width="11.42578125" style="76" bestFit="1" customWidth="1"/>
    <col min="5385" max="5387" width="5.85546875" style="76" customWidth="1"/>
    <col min="5388" max="5388" width="6.140625" style="76" customWidth="1"/>
    <col min="5389" max="5389" width="46.42578125" style="76" bestFit="1" customWidth="1"/>
    <col min="5390" max="5390" width="8.85546875" style="76" bestFit="1" customWidth="1"/>
    <col min="5391" max="5391" width="13.85546875" style="76" customWidth="1"/>
    <col min="5392" max="5392" width="13.140625" style="76" bestFit="1" customWidth="1"/>
    <col min="5393" max="5393" width="12.7109375" style="76" bestFit="1" customWidth="1"/>
    <col min="5394" max="5395" width="12.7109375" style="76" customWidth="1"/>
    <col min="5396" max="5396" width="13.42578125" style="76" bestFit="1" customWidth="1"/>
    <col min="5397" max="5397" width="11.42578125" style="76" bestFit="1" customWidth="1"/>
    <col min="5398" max="5398" width="6.140625" style="76" customWidth="1"/>
    <col min="5399" max="5399" width="24.5703125" style="76" customWidth="1"/>
    <col min="5400" max="5613" width="11.42578125" style="76"/>
    <col min="5614" max="5614" width="48" style="76" bestFit="1" customWidth="1"/>
    <col min="5615" max="5615" width="10.5703125" style="76" bestFit="1" customWidth="1"/>
    <col min="5616" max="5616" width="12.5703125" style="76" bestFit="1" customWidth="1"/>
    <col min="5617" max="5617" width="11" style="76" bestFit="1" customWidth="1"/>
    <col min="5618" max="5618" width="9.7109375" style="76" bestFit="1" customWidth="1"/>
    <col min="5619" max="5619" width="10.42578125" style="76" bestFit="1" customWidth="1"/>
    <col min="5620" max="5620" width="10.140625" style="76" bestFit="1" customWidth="1"/>
    <col min="5621" max="5621" width="9.5703125" style="76" bestFit="1" customWidth="1"/>
    <col min="5622" max="5622" width="11.7109375" style="76" bestFit="1" customWidth="1"/>
    <col min="5623" max="5623" width="10" style="76" bestFit="1" customWidth="1"/>
    <col min="5624" max="5624" width="9" style="76" bestFit="1" customWidth="1"/>
    <col min="5625" max="5625" width="9.5703125" style="76" bestFit="1" customWidth="1"/>
    <col min="5626" max="5631" width="8.85546875" style="76" bestFit="1" customWidth="1"/>
    <col min="5632" max="5632" width="10.5703125" style="76" bestFit="1" customWidth="1"/>
    <col min="5633" max="5633" width="8.85546875" style="76" bestFit="1" customWidth="1"/>
    <col min="5634" max="5634" width="10.5703125" style="76" bestFit="1" customWidth="1"/>
    <col min="5635" max="5635" width="8.85546875" style="76" bestFit="1" customWidth="1"/>
    <col min="5636" max="5636" width="10.5703125" style="76" bestFit="1" customWidth="1"/>
    <col min="5637" max="5637" width="8.85546875" style="76" bestFit="1" customWidth="1"/>
    <col min="5638" max="5638" width="10.5703125" style="76" bestFit="1" customWidth="1"/>
    <col min="5639" max="5639" width="13.42578125" style="76" bestFit="1" customWidth="1"/>
    <col min="5640" max="5640" width="11.42578125" style="76" bestFit="1" customWidth="1"/>
    <col min="5641" max="5643" width="5.85546875" style="76" customWidth="1"/>
    <col min="5644" max="5644" width="6.140625" style="76" customWidth="1"/>
    <col min="5645" max="5645" width="46.42578125" style="76" bestFit="1" customWidth="1"/>
    <col min="5646" max="5646" width="8.85546875" style="76" bestFit="1" customWidth="1"/>
    <col min="5647" max="5647" width="13.85546875" style="76" customWidth="1"/>
    <col min="5648" max="5648" width="13.140625" style="76" bestFit="1" customWidth="1"/>
    <col min="5649" max="5649" width="12.7109375" style="76" bestFit="1" customWidth="1"/>
    <col min="5650" max="5651" width="12.7109375" style="76" customWidth="1"/>
    <col min="5652" max="5652" width="13.42578125" style="76" bestFit="1" customWidth="1"/>
    <col min="5653" max="5653" width="11.42578125" style="76" bestFit="1" customWidth="1"/>
    <col min="5654" max="5654" width="6.140625" style="76" customWidth="1"/>
    <col min="5655" max="5655" width="24.5703125" style="76" customWidth="1"/>
    <col min="5656" max="5869" width="11.42578125" style="76"/>
    <col min="5870" max="5870" width="48" style="76" bestFit="1" customWidth="1"/>
    <col min="5871" max="5871" width="10.5703125" style="76" bestFit="1" customWidth="1"/>
    <col min="5872" max="5872" width="12.5703125" style="76" bestFit="1" customWidth="1"/>
    <col min="5873" max="5873" width="11" style="76" bestFit="1" customWidth="1"/>
    <col min="5874" max="5874" width="9.7109375" style="76" bestFit="1" customWidth="1"/>
    <col min="5875" max="5875" width="10.42578125" style="76" bestFit="1" customWidth="1"/>
    <col min="5876" max="5876" width="10.140625" style="76" bestFit="1" customWidth="1"/>
    <col min="5877" max="5877" width="9.5703125" style="76" bestFit="1" customWidth="1"/>
    <col min="5878" max="5878" width="11.7109375" style="76" bestFit="1" customWidth="1"/>
    <col min="5879" max="5879" width="10" style="76" bestFit="1" customWidth="1"/>
    <col min="5880" max="5880" width="9" style="76" bestFit="1" customWidth="1"/>
    <col min="5881" max="5881" width="9.5703125" style="76" bestFit="1" customWidth="1"/>
    <col min="5882" max="5887" width="8.85546875" style="76" bestFit="1" customWidth="1"/>
    <col min="5888" max="5888" width="10.5703125" style="76" bestFit="1" customWidth="1"/>
    <col min="5889" max="5889" width="8.85546875" style="76" bestFit="1" customWidth="1"/>
    <col min="5890" max="5890" width="10.5703125" style="76" bestFit="1" customWidth="1"/>
    <col min="5891" max="5891" width="8.85546875" style="76" bestFit="1" customWidth="1"/>
    <col min="5892" max="5892" width="10.5703125" style="76" bestFit="1" customWidth="1"/>
    <col min="5893" max="5893" width="8.85546875" style="76" bestFit="1" customWidth="1"/>
    <col min="5894" max="5894" width="10.5703125" style="76" bestFit="1" customWidth="1"/>
    <col min="5895" max="5895" width="13.42578125" style="76" bestFit="1" customWidth="1"/>
    <col min="5896" max="5896" width="11.42578125" style="76" bestFit="1" customWidth="1"/>
    <col min="5897" max="5899" width="5.85546875" style="76" customWidth="1"/>
    <col min="5900" max="5900" width="6.140625" style="76" customWidth="1"/>
    <col min="5901" max="5901" width="46.42578125" style="76" bestFit="1" customWidth="1"/>
    <col min="5902" max="5902" width="8.85546875" style="76" bestFit="1" customWidth="1"/>
    <col min="5903" max="5903" width="13.85546875" style="76" customWidth="1"/>
    <col min="5904" max="5904" width="13.140625" style="76" bestFit="1" customWidth="1"/>
    <col min="5905" max="5905" width="12.7109375" style="76" bestFit="1" customWidth="1"/>
    <col min="5906" max="5907" width="12.7109375" style="76" customWidth="1"/>
    <col min="5908" max="5908" width="13.42578125" style="76" bestFit="1" customWidth="1"/>
    <col min="5909" max="5909" width="11.42578125" style="76" bestFit="1" customWidth="1"/>
    <col min="5910" max="5910" width="6.140625" style="76" customWidth="1"/>
    <col min="5911" max="5911" width="24.5703125" style="76" customWidth="1"/>
    <col min="5912" max="6125" width="11.42578125" style="76"/>
    <col min="6126" max="6126" width="48" style="76" bestFit="1" customWidth="1"/>
    <col min="6127" max="6127" width="10.5703125" style="76" bestFit="1" customWidth="1"/>
    <col min="6128" max="6128" width="12.5703125" style="76" bestFit="1" customWidth="1"/>
    <col min="6129" max="6129" width="11" style="76" bestFit="1" customWidth="1"/>
    <col min="6130" max="6130" width="9.7109375" style="76" bestFit="1" customWidth="1"/>
    <col min="6131" max="6131" width="10.42578125" style="76" bestFit="1" customWidth="1"/>
    <col min="6132" max="6132" width="10.140625" style="76" bestFit="1" customWidth="1"/>
    <col min="6133" max="6133" width="9.5703125" style="76" bestFit="1" customWidth="1"/>
    <col min="6134" max="6134" width="11.7109375" style="76" bestFit="1" customWidth="1"/>
    <col min="6135" max="6135" width="10" style="76" bestFit="1" customWidth="1"/>
    <col min="6136" max="6136" width="9" style="76" bestFit="1" customWidth="1"/>
    <col min="6137" max="6137" width="9.5703125" style="76" bestFit="1" customWidth="1"/>
    <col min="6138" max="6143" width="8.85546875" style="76" bestFit="1" customWidth="1"/>
    <col min="6144" max="6144" width="10.5703125" style="76" bestFit="1" customWidth="1"/>
    <col min="6145" max="6145" width="8.85546875" style="76" bestFit="1" customWidth="1"/>
    <col min="6146" max="6146" width="10.5703125" style="76" bestFit="1" customWidth="1"/>
    <col min="6147" max="6147" width="8.85546875" style="76" bestFit="1" customWidth="1"/>
    <col min="6148" max="6148" width="10.5703125" style="76" bestFit="1" customWidth="1"/>
    <col min="6149" max="6149" width="8.85546875" style="76" bestFit="1" customWidth="1"/>
    <col min="6150" max="6150" width="10.5703125" style="76" bestFit="1" customWidth="1"/>
    <col min="6151" max="6151" width="13.42578125" style="76" bestFit="1" customWidth="1"/>
    <col min="6152" max="6152" width="11.42578125" style="76" bestFit="1" customWidth="1"/>
    <col min="6153" max="6155" width="5.85546875" style="76" customWidth="1"/>
    <col min="6156" max="6156" width="6.140625" style="76" customWidth="1"/>
    <col min="6157" max="6157" width="46.42578125" style="76" bestFit="1" customWidth="1"/>
    <col min="6158" max="6158" width="8.85546875" style="76" bestFit="1" customWidth="1"/>
    <col min="6159" max="6159" width="13.85546875" style="76" customWidth="1"/>
    <col min="6160" max="6160" width="13.140625" style="76" bestFit="1" customWidth="1"/>
    <col min="6161" max="6161" width="12.7109375" style="76" bestFit="1" customWidth="1"/>
    <col min="6162" max="6163" width="12.7109375" style="76" customWidth="1"/>
    <col min="6164" max="6164" width="13.42578125" style="76" bestFit="1" customWidth="1"/>
    <col min="6165" max="6165" width="11.42578125" style="76" bestFit="1" customWidth="1"/>
    <col min="6166" max="6166" width="6.140625" style="76" customWidth="1"/>
    <col min="6167" max="6167" width="24.5703125" style="76" customWidth="1"/>
    <col min="6168" max="6381" width="11.42578125" style="76"/>
    <col min="6382" max="6382" width="48" style="76" bestFit="1" customWidth="1"/>
    <col min="6383" max="6383" width="10.5703125" style="76" bestFit="1" customWidth="1"/>
    <col min="6384" max="6384" width="12.5703125" style="76" bestFit="1" customWidth="1"/>
    <col min="6385" max="6385" width="11" style="76" bestFit="1" customWidth="1"/>
    <col min="6386" max="6386" width="9.7109375" style="76" bestFit="1" customWidth="1"/>
    <col min="6387" max="6387" width="10.42578125" style="76" bestFit="1" customWidth="1"/>
    <col min="6388" max="6388" width="10.140625" style="76" bestFit="1" customWidth="1"/>
    <col min="6389" max="6389" width="9.5703125" style="76" bestFit="1" customWidth="1"/>
    <col min="6390" max="6390" width="11.7109375" style="76" bestFit="1" customWidth="1"/>
    <col min="6391" max="6391" width="10" style="76" bestFit="1" customWidth="1"/>
    <col min="6392" max="6392" width="9" style="76" bestFit="1" customWidth="1"/>
    <col min="6393" max="6393" width="9.5703125" style="76" bestFit="1" customWidth="1"/>
    <col min="6394" max="6399" width="8.85546875" style="76" bestFit="1" customWidth="1"/>
    <col min="6400" max="6400" width="10.5703125" style="76" bestFit="1" customWidth="1"/>
    <col min="6401" max="6401" width="8.85546875" style="76" bestFit="1" customWidth="1"/>
    <col min="6402" max="6402" width="10.5703125" style="76" bestFit="1" customWidth="1"/>
    <col min="6403" max="6403" width="8.85546875" style="76" bestFit="1" customWidth="1"/>
    <col min="6404" max="6404" width="10.5703125" style="76" bestFit="1" customWidth="1"/>
    <col min="6405" max="6405" width="8.85546875" style="76" bestFit="1" customWidth="1"/>
    <col min="6406" max="6406" width="10.5703125" style="76" bestFit="1" customWidth="1"/>
    <col min="6407" max="6407" width="13.42578125" style="76" bestFit="1" customWidth="1"/>
    <col min="6408" max="6408" width="11.42578125" style="76" bestFit="1" customWidth="1"/>
    <col min="6409" max="6411" width="5.85546875" style="76" customWidth="1"/>
    <col min="6412" max="6412" width="6.140625" style="76" customWidth="1"/>
    <col min="6413" max="6413" width="46.42578125" style="76" bestFit="1" customWidth="1"/>
    <col min="6414" max="6414" width="8.85546875" style="76" bestFit="1" customWidth="1"/>
    <col min="6415" max="6415" width="13.85546875" style="76" customWidth="1"/>
    <col min="6416" max="6416" width="13.140625" style="76" bestFit="1" customWidth="1"/>
    <col min="6417" max="6417" width="12.7109375" style="76" bestFit="1" customWidth="1"/>
    <col min="6418" max="6419" width="12.7109375" style="76" customWidth="1"/>
    <col min="6420" max="6420" width="13.42578125" style="76" bestFit="1" customWidth="1"/>
    <col min="6421" max="6421" width="11.42578125" style="76" bestFit="1" customWidth="1"/>
    <col min="6422" max="6422" width="6.140625" style="76" customWidth="1"/>
    <col min="6423" max="6423" width="24.5703125" style="76" customWidth="1"/>
    <col min="6424" max="6637" width="11.42578125" style="76"/>
    <col min="6638" max="6638" width="48" style="76" bestFit="1" customWidth="1"/>
    <col min="6639" max="6639" width="10.5703125" style="76" bestFit="1" customWidth="1"/>
    <col min="6640" max="6640" width="12.5703125" style="76" bestFit="1" customWidth="1"/>
    <col min="6641" max="6641" width="11" style="76" bestFit="1" customWidth="1"/>
    <col min="6642" max="6642" width="9.7109375" style="76" bestFit="1" customWidth="1"/>
    <col min="6643" max="6643" width="10.42578125" style="76" bestFit="1" customWidth="1"/>
    <col min="6644" max="6644" width="10.140625" style="76" bestFit="1" customWidth="1"/>
    <col min="6645" max="6645" width="9.5703125" style="76" bestFit="1" customWidth="1"/>
    <col min="6646" max="6646" width="11.7109375" style="76" bestFit="1" customWidth="1"/>
    <col min="6647" max="6647" width="10" style="76" bestFit="1" customWidth="1"/>
    <col min="6648" max="6648" width="9" style="76" bestFit="1" customWidth="1"/>
    <col min="6649" max="6649" width="9.5703125" style="76" bestFit="1" customWidth="1"/>
    <col min="6650" max="6655" width="8.85546875" style="76" bestFit="1" customWidth="1"/>
    <col min="6656" max="6656" width="10.5703125" style="76" bestFit="1" customWidth="1"/>
    <col min="6657" max="6657" width="8.85546875" style="76" bestFit="1" customWidth="1"/>
    <col min="6658" max="6658" width="10.5703125" style="76" bestFit="1" customWidth="1"/>
    <col min="6659" max="6659" width="8.85546875" style="76" bestFit="1" customWidth="1"/>
    <col min="6660" max="6660" width="10.5703125" style="76" bestFit="1" customWidth="1"/>
    <col min="6661" max="6661" width="8.85546875" style="76" bestFit="1" customWidth="1"/>
    <col min="6662" max="6662" width="10.5703125" style="76" bestFit="1" customWidth="1"/>
    <col min="6663" max="6663" width="13.42578125" style="76" bestFit="1" customWidth="1"/>
    <col min="6664" max="6664" width="11.42578125" style="76" bestFit="1" customWidth="1"/>
    <col min="6665" max="6667" width="5.85546875" style="76" customWidth="1"/>
    <col min="6668" max="6668" width="6.140625" style="76" customWidth="1"/>
    <col min="6669" max="6669" width="46.42578125" style="76" bestFit="1" customWidth="1"/>
    <col min="6670" max="6670" width="8.85546875" style="76" bestFit="1" customWidth="1"/>
    <col min="6671" max="6671" width="13.85546875" style="76" customWidth="1"/>
    <col min="6672" max="6672" width="13.140625" style="76" bestFit="1" customWidth="1"/>
    <col min="6673" max="6673" width="12.7109375" style="76" bestFit="1" customWidth="1"/>
    <col min="6674" max="6675" width="12.7109375" style="76" customWidth="1"/>
    <col min="6676" max="6676" width="13.42578125" style="76" bestFit="1" customWidth="1"/>
    <col min="6677" max="6677" width="11.42578125" style="76" bestFit="1" customWidth="1"/>
    <col min="6678" max="6678" width="6.140625" style="76" customWidth="1"/>
    <col min="6679" max="6679" width="24.5703125" style="76" customWidth="1"/>
    <col min="6680" max="6893" width="11.42578125" style="76"/>
    <col min="6894" max="6894" width="48" style="76" bestFit="1" customWidth="1"/>
    <col min="6895" max="6895" width="10.5703125" style="76" bestFit="1" customWidth="1"/>
    <col min="6896" max="6896" width="12.5703125" style="76" bestFit="1" customWidth="1"/>
    <col min="6897" max="6897" width="11" style="76" bestFit="1" customWidth="1"/>
    <col min="6898" max="6898" width="9.7109375" style="76" bestFit="1" customWidth="1"/>
    <col min="6899" max="6899" width="10.42578125" style="76" bestFit="1" customWidth="1"/>
    <col min="6900" max="6900" width="10.140625" style="76" bestFit="1" customWidth="1"/>
    <col min="6901" max="6901" width="9.5703125" style="76" bestFit="1" customWidth="1"/>
    <col min="6902" max="6902" width="11.7109375" style="76" bestFit="1" customWidth="1"/>
    <col min="6903" max="6903" width="10" style="76" bestFit="1" customWidth="1"/>
    <col min="6904" max="6904" width="9" style="76" bestFit="1" customWidth="1"/>
    <col min="6905" max="6905" width="9.5703125" style="76" bestFit="1" customWidth="1"/>
    <col min="6906" max="6911" width="8.85546875" style="76" bestFit="1" customWidth="1"/>
    <col min="6912" max="6912" width="10.5703125" style="76" bestFit="1" customWidth="1"/>
    <col min="6913" max="6913" width="8.85546875" style="76" bestFit="1" customWidth="1"/>
    <col min="6914" max="6914" width="10.5703125" style="76" bestFit="1" customWidth="1"/>
    <col min="6915" max="6915" width="8.85546875" style="76" bestFit="1" customWidth="1"/>
    <col min="6916" max="6916" width="10.5703125" style="76" bestFit="1" customWidth="1"/>
    <col min="6917" max="6917" width="8.85546875" style="76" bestFit="1" customWidth="1"/>
    <col min="6918" max="6918" width="10.5703125" style="76" bestFit="1" customWidth="1"/>
    <col min="6919" max="6919" width="13.42578125" style="76" bestFit="1" customWidth="1"/>
    <col min="6920" max="6920" width="11.42578125" style="76" bestFit="1" customWidth="1"/>
    <col min="6921" max="6923" width="5.85546875" style="76" customWidth="1"/>
    <col min="6924" max="6924" width="6.140625" style="76" customWidth="1"/>
    <col min="6925" max="6925" width="46.42578125" style="76" bestFit="1" customWidth="1"/>
    <col min="6926" max="6926" width="8.85546875" style="76" bestFit="1" customWidth="1"/>
    <col min="6927" max="6927" width="13.85546875" style="76" customWidth="1"/>
    <col min="6928" max="6928" width="13.140625" style="76" bestFit="1" customWidth="1"/>
    <col min="6929" max="6929" width="12.7109375" style="76" bestFit="1" customWidth="1"/>
    <col min="6930" max="6931" width="12.7109375" style="76" customWidth="1"/>
    <col min="6932" max="6932" width="13.42578125" style="76" bestFit="1" customWidth="1"/>
    <col min="6933" max="6933" width="11.42578125" style="76" bestFit="1" customWidth="1"/>
    <col min="6934" max="6934" width="6.140625" style="76" customWidth="1"/>
    <col min="6935" max="6935" width="24.5703125" style="76" customWidth="1"/>
    <col min="6936" max="7149" width="11.42578125" style="76"/>
    <col min="7150" max="7150" width="48" style="76" bestFit="1" customWidth="1"/>
    <col min="7151" max="7151" width="10.5703125" style="76" bestFit="1" customWidth="1"/>
    <col min="7152" max="7152" width="12.5703125" style="76" bestFit="1" customWidth="1"/>
    <col min="7153" max="7153" width="11" style="76" bestFit="1" customWidth="1"/>
    <col min="7154" max="7154" width="9.7109375" style="76" bestFit="1" customWidth="1"/>
    <col min="7155" max="7155" width="10.42578125" style="76" bestFit="1" customWidth="1"/>
    <col min="7156" max="7156" width="10.140625" style="76" bestFit="1" customWidth="1"/>
    <col min="7157" max="7157" width="9.5703125" style="76" bestFit="1" customWidth="1"/>
    <col min="7158" max="7158" width="11.7109375" style="76" bestFit="1" customWidth="1"/>
    <col min="7159" max="7159" width="10" style="76" bestFit="1" customWidth="1"/>
    <col min="7160" max="7160" width="9" style="76" bestFit="1" customWidth="1"/>
    <col min="7161" max="7161" width="9.5703125" style="76" bestFit="1" customWidth="1"/>
    <col min="7162" max="7167" width="8.85546875" style="76" bestFit="1" customWidth="1"/>
    <col min="7168" max="7168" width="10.5703125" style="76" bestFit="1" customWidth="1"/>
    <col min="7169" max="7169" width="8.85546875" style="76" bestFit="1" customWidth="1"/>
    <col min="7170" max="7170" width="10.5703125" style="76" bestFit="1" customWidth="1"/>
    <col min="7171" max="7171" width="8.85546875" style="76" bestFit="1" customWidth="1"/>
    <col min="7172" max="7172" width="10.5703125" style="76" bestFit="1" customWidth="1"/>
    <col min="7173" max="7173" width="8.85546875" style="76" bestFit="1" customWidth="1"/>
    <col min="7174" max="7174" width="10.5703125" style="76" bestFit="1" customWidth="1"/>
    <col min="7175" max="7175" width="13.42578125" style="76" bestFit="1" customWidth="1"/>
    <col min="7176" max="7176" width="11.42578125" style="76" bestFit="1" customWidth="1"/>
    <col min="7177" max="7179" width="5.85546875" style="76" customWidth="1"/>
    <col min="7180" max="7180" width="6.140625" style="76" customWidth="1"/>
    <col min="7181" max="7181" width="46.42578125" style="76" bestFit="1" customWidth="1"/>
    <col min="7182" max="7182" width="8.85546875" style="76" bestFit="1" customWidth="1"/>
    <col min="7183" max="7183" width="13.85546875" style="76" customWidth="1"/>
    <col min="7184" max="7184" width="13.140625" style="76" bestFit="1" customWidth="1"/>
    <col min="7185" max="7185" width="12.7109375" style="76" bestFit="1" customWidth="1"/>
    <col min="7186" max="7187" width="12.7109375" style="76" customWidth="1"/>
    <col min="7188" max="7188" width="13.42578125" style="76" bestFit="1" customWidth="1"/>
    <col min="7189" max="7189" width="11.42578125" style="76" bestFit="1" customWidth="1"/>
    <col min="7190" max="7190" width="6.140625" style="76" customWidth="1"/>
    <col min="7191" max="7191" width="24.5703125" style="76" customWidth="1"/>
    <col min="7192" max="7405" width="11.42578125" style="76"/>
    <col min="7406" max="7406" width="48" style="76" bestFit="1" customWidth="1"/>
    <col min="7407" max="7407" width="10.5703125" style="76" bestFit="1" customWidth="1"/>
    <col min="7408" max="7408" width="12.5703125" style="76" bestFit="1" customWidth="1"/>
    <col min="7409" max="7409" width="11" style="76" bestFit="1" customWidth="1"/>
    <col min="7410" max="7410" width="9.7109375" style="76" bestFit="1" customWidth="1"/>
    <col min="7411" max="7411" width="10.42578125" style="76" bestFit="1" customWidth="1"/>
    <col min="7412" max="7412" width="10.140625" style="76" bestFit="1" customWidth="1"/>
    <col min="7413" max="7413" width="9.5703125" style="76" bestFit="1" customWidth="1"/>
    <col min="7414" max="7414" width="11.7109375" style="76" bestFit="1" customWidth="1"/>
    <col min="7415" max="7415" width="10" style="76" bestFit="1" customWidth="1"/>
    <col min="7416" max="7416" width="9" style="76" bestFit="1" customWidth="1"/>
    <col min="7417" max="7417" width="9.5703125" style="76" bestFit="1" customWidth="1"/>
    <col min="7418" max="7423" width="8.85546875" style="76" bestFit="1" customWidth="1"/>
    <col min="7424" max="7424" width="10.5703125" style="76" bestFit="1" customWidth="1"/>
    <col min="7425" max="7425" width="8.85546875" style="76" bestFit="1" customWidth="1"/>
    <col min="7426" max="7426" width="10.5703125" style="76" bestFit="1" customWidth="1"/>
    <col min="7427" max="7427" width="8.85546875" style="76" bestFit="1" customWidth="1"/>
    <col min="7428" max="7428" width="10.5703125" style="76" bestFit="1" customWidth="1"/>
    <col min="7429" max="7429" width="8.85546875" style="76" bestFit="1" customWidth="1"/>
    <col min="7430" max="7430" width="10.5703125" style="76" bestFit="1" customWidth="1"/>
    <col min="7431" max="7431" width="13.42578125" style="76" bestFit="1" customWidth="1"/>
    <col min="7432" max="7432" width="11.42578125" style="76" bestFit="1" customWidth="1"/>
    <col min="7433" max="7435" width="5.85546875" style="76" customWidth="1"/>
    <col min="7436" max="7436" width="6.140625" style="76" customWidth="1"/>
    <col min="7437" max="7437" width="46.42578125" style="76" bestFit="1" customWidth="1"/>
    <col min="7438" max="7438" width="8.85546875" style="76" bestFit="1" customWidth="1"/>
    <col min="7439" max="7439" width="13.85546875" style="76" customWidth="1"/>
    <col min="7440" max="7440" width="13.140625" style="76" bestFit="1" customWidth="1"/>
    <col min="7441" max="7441" width="12.7109375" style="76" bestFit="1" customWidth="1"/>
    <col min="7442" max="7443" width="12.7109375" style="76" customWidth="1"/>
    <col min="7444" max="7444" width="13.42578125" style="76" bestFit="1" customWidth="1"/>
    <col min="7445" max="7445" width="11.42578125" style="76" bestFit="1" customWidth="1"/>
    <col min="7446" max="7446" width="6.140625" style="76" customWidth="1"/>
    <col min="7447" max="7447" width="24.5703125" style="76" customWidth="1"/>
    <col min="7448" max="7661" width="11.42578125" style="76"/>
    <col min="7662" max="7662" width="48" style="76" bestFit="1" customWidth="1"/>
    <col min="7663" max="7663" width="10.5703125" style="76" bestFit="1" customWidth="1"/>
    <col min="7664" max="7664" width="12.5703125" style="76" bestFit="1" customWidth="1"/>
    <col min="7665" max="7665" width="11" style="76" bestFit="1" customWidth="1"/>
    <col min="7666" max="7666" width="9.7109375" style="76" bestFit="1" customWidth="1"/>
    <col min="7667" max="7667" width="10.42578125" style="76" bestFit="1" customWidth="1"/>
    <col min="7668" max="7668" width="10.140625" style="76" bestFit="1" customWidth="1"/>
    <col min="7669" max="7669" width="9.5703125" style="76" bestFit="1" customWidth="1"/>
    <col min="7670" max="7670" width="11.7109375" style="76" bestFit="1" customWidth="1"/>
    <col min="7671" max="7671" width="10" style="76" bestFit="1" customWidth="1"/>
    <col min="7672" max="7672" width="9" style="76" bestFit="1" customWidth="1"/>
    <col min="7673" max="7673" width="9.5703125" style="76" bestFit="1" customWidth="1"/>
    <col min="7674" max="7679" width="8.85546875" style="76" bestFit="1" customWidth="1"/>
    <col min="7680" max="7680" width="10.5703125" style="76" bestFit="1" customWidth="1"/>
    <col min="7681" max="7681" width="8.85546875" style="76" bestFit="1" customWidth="1"/>
    <col min="7682" max="7682" width="10.5703125" style="76" bestFit="1" customWidth="1"/>
    <col min="7683" max="7683" width="8.85546875" style="76" bestFit="1" customWidth="1"/>
    <col min="7684" max="7684" width="10.5703125" style="76" bestFit="1" customWidth="1"/>
    <col min="7685" max="7685" width="8.85546875" style="76" bestFit="1" customWidth="1"/>
    <col min="7686" max="7686" width="10.5703125" style="76" bestFit="1" customWidth="1"/>
    <col min="7687" max="7687" width="13.42578125" style="76" bestFit="1" customWidth="1"/>
    <col min="7688" max="7688" width="11.42578125" style="76" bestFit="1" customWidth="1"/>
    <col min="7689" max="7691" width="5.85546875" style="76" customWidth="1"/>
    <col min="7692" max="7692" width="6.140625" style="76" customWidth="1"/>
    <col min="7693" max="7693" width="46.42578125" style="76" bestFit="1" customWidth="1"/>
    <col min="7694" max="7694" width="8.85546875" style="76" bestFit="1" customWidth="1"/>
    <col min="7695" max="7695" width="13.85546875" style="76" customWidth="1"/>
    <col min="7696" max="7696" width="13.140625" style="76" bestFit="1" customWidth="1"/>
    <col min="7697" max="7697" width="12.7109375" style="76" bestFit="1" customWidth="1"/>
    <col min="7698" max="7699" width="12.7109375" style="76" customWidth="1"/>
    <col min="7700" max="7700" width="13.42578125" style="76" bestFit="1" customWidth="1"/>
    <col min="7701" max="7701" width="11.42578125" style="76" bestFit="1" customWidth="1"/>
    <col min="7702" max="7702" width="6.140625" style="76" customWidth="1"/>
    <col min="7703" max="7703" width="24.5703125" style="76" customWidth="1"/>
    <col min="7704" max="7917" width="11.42578125" style="76"/>
    <col min="7918" max="7918" width="48" style="76" bestFit="1" customWidth="1"/>
    <col min="7919" max="7919" width="10.5703125" style="76" bestFit="1" customWidth="1"/>
    <col min="7920" max="7920" width="12.5703125" style="76" bestFit="1" customWidth="1"/>
    <col min="7921" max="7921" width="11" style="76" bestFit="1" customWidth="1"/>
    <col min="7922" max="7922" width="9.7109375" style="76" bestFit="1" customWidth="1"/>
    <col min="7923" max="7923" width="10.42578125" style="76" bestFit="1" customWidth="1"/>
    <col min="7924" max="7924" width="10.140625" style="76" bestFit="1" customWidth="1"/>
    <col min="7925" max="7925" width="9.5703125" style="76" bestFit="1" customWidth="1"/>
    <col min="7926" max="7926" width="11.7109375" style="76" bestFit="1" customWidth="1"/>
    <col min="7927" max="7927" width="10" style="76" bestFit="1" customWidth="1"/>
    <col min="7928" max="7928" width="9" style="76" bestFit="1" customWidth="1"/>
    <col min="7929" max="7929" width="9.5703125" style="76" bestFit="1" customWidth="1"/>
    <col min="7930" max="7935" width="8.85546875" style="76" bestFit="1" customWidth="1"/>
    <col min="7936" max="7936" width="10.5703125" style="76" bestFit="1" customWidth="1"/>
    <col min="7937" max="7937" width="8.85546875" style="76" bestFit="1" customWidth="1"/>
    <col min="7938" max="7938" width="10.5703125" style="76" bestFit="1" customWidth="1"/>
    <col min="7939" max="7939" width="8.85546875" style="76" bestFit="1" customWidth="1"/>
    <col min="7940" max="7940" width="10.5703125" style="76" bestFit="1" customWidth="1"/>
    <col min="7941" max="7941" width="8.85546875" style="76" bestFit="1" customWidth="1"/>
    <col min="7942" max="7942" width="10.5703125" style="76" bestFit="1" customWidth="1"/>
    <col min="7943" max="7943" width="13.42578125" style="76" bestFit="1" customWidth="1"/>
    <col min="7944" max="7944" width="11.42578125" style="76" bestFit="1" customWidth="1"/>
    <col min="7945" max="7947" width="5.85546875" style="76" customWidth="1"/>
    <col min="7948" max="7948" width="6.140625" style="76" customWidth="1"/>
    <col min="7949" max="7949" width="46.42578125" style="76" bestFit="1" customWidth="1"/>
    <col min="7950" max="7950" width="8.85546875" style="76" bestFit="1" customWidth="1"/>
    <col min="7951" max="7951" width="13.85546875" style="76" customWidth="1"/>
    <col min="7952" max="7952" width="13.140625" style="76" bestFit="1" customWidth="1"/>
    <col min="7953" max="7953" width="12.7109375" style="76" bestFit="1" customWidth="1"/>
    <col min="7954" max="7955" width="12.7109375" style="76" customWidth="1"/>
    <col min="7956" max="7956" width="13.42578125" style="76" bestFit="1" customWidth="1"/>
    <col min="7957" max="7957" width="11.42578125" style="76" bestFit="1" customWidth="1"/>
    <col min="7958" max="7958" width="6.140625" style="76" customWidth="1"/>
    <col min="7959" max="7959" width="24.5703125" style="76" customWidth="1"/>
    <col min="7960" max="8173" width="11.42578125" style="76"/>
    <col min="8174" max="8174" width="48" style="76" bestFit="1" customWidth="1"/>
    <col min="8175" max="8175" width="10.5703125" style="76" bestFit="1" customWidth="1"/>
    <col min="8176" max="8176" width="12.5703125" style="76" bestFit="1" customWidth="1"/>
    <col min="8177" max="8177" width="11" style="76" bestFit="1" customWidth="1"/>
    <col min="8178" max="8178" width="9.7109375" style="76" bestFit="1" customWidth="1"/>
    <col min="8179" max="8179" width="10.42578125" style="76" bestFit="1" customWidth="1"/>
    <col min="8180" max="8180" width="10.140625" style="76" bestFit="1" customWidth="1"/>
    <col min="8181" max="8181" width="9.5703125" style="76" bestFit="1" customWidth="1"/>
    <col min="8182" max="8182" width="11.7109375" style="76" bestFit="1" customWidth="1"/>
    <col min="8183" max="8183" width="10" style="76" bestFit="1" customWidth="1"/>
    <col min="8184" max="8184" width="9" style="76" bestFit="1" customWidth="1"/>
    <col min="8185" max="8185" width="9.5703125" style="76" bestFit="1" customWidth="1"/>
    <col min="8186" max="8191" width="8.85546875" style="76" bestFit="1" customWidth="1"/>
    <col min="8192" max="8192" width="10.5703125" style="76" bestFit="1" customWidth="1"/>
    <col min="8193" max="8193" width="8.85546875" style="76" bestFit="1" customWidth="1"/>
    <col min="8194" max="8194" width="10.5703125" style="76" bestFit="1" customWidth="1"/>
    <col min="8195" max="8195" width="8.85546875" style="76" bestFit="1" customWidth="1"/>
    <col min="8196" max="8196" width="10.5703125" style="76" bestFit="1" customWidth="1"/>
    <col min="8197" max="8197" width="8.85546875" style="76" bestFit="1" customWidth="1"/>
    <col min="8198" max="8198" width="10.5703125" style="76" bestFit="1" customWidth="1"/>
    <col min="8199" max="8199" width="13.42578125" style="76" bestFit="1" customWidth="1"/>
    <col min="8200" max="8200" width="11.42578125" style="76" bestFit="1" customWidth="1"/>
    <col min="8201" max="8203" width="5.85546875" style="76" customWidth="1"/>
    <col min="8204" max="8204" width="6.140625" style="76" customWidth="1"/>
    <col min="8205" max="8205" width="46.42578125" style="76" bestFit="1" customWidth="1"/>
    <col min="8206" max="8206" width="8.85546875" style="76" bestFit="1" customWidth="1"/>
    <col min="8207" max="8207" width="13.85546875" style="76" customWidth="1"/>
    <col min="8208" max="8208" width="13.140625" style="76" bestFit="1" customWidth="1"/>
    <col min="8209" max="8209" width="12.7109375" style="76" bestFit="1" customWidth="1"/>
    <col min="8210" max="8211" width="12.7109375" style="76" customWidth="1"/>
    <col min="8212" max="8212" width="13.42578125" style="76" bestFit="1" customWidth="1"/>
    <col min="8213" max="8213" width="11.42578125" style="76" bestFit="1" customWidth="1"/>
    <col min="8214" max="8214" width="6.140625" style="76" customWidth="1"/>
    <col min="8215" max="8215" width="24.5703125" style="76" customWidth="1"/>
    <col min="8216" max="8429" width="11.42578125" style="76"/>
    <col min="8430" max="8430" width="48" style="76" bestFit="1" customWidth="1"/>
    <col min="8431" max="8431" width="10.5703125" style="76" bestFit="1" customWidth="1"/>
    <col min="8432" max="8432" width="12.5703125" style="76" bestFit="1" customWidth="1"/>
    <col min="8433" max="8433" width="11" style="76" bestFit="1" customWidth="1"/>
    <col min="8434" max="8434" width="9.7109375" style="76" bestFit="1" customWidth="1"/>
    <col min="8435" max="8435" width="10.42578125" style="76" bestFit="1" customWidth="1"/>
    <col min="8436" max="8436" width="10.140625" style="76" bestFit="1" customWidth="1"/>
    <col min="8437" max="8437" width="9.5703125" style="76" bestFit="1" customWidth="1"/>
    <col min="8438" max="8438" width="11.7109375" style="76" bestFit="1" customWidth="1"/>
    <col min="8439" max="8439" width="10" style="76" bestFit="1" customWidth="1"/>
    <col min="8440" max="8440" width="9" style="76" bestFit="1" customWidth="1"/>
    <col min="8441" max="8441" width="9.5703125" style="76" bestFit="1" customWidth="1"/>
    <col min="8442" max="8447" width="8.85546875" style="76" bestFit="1" customWidth="1"/>
    <col min="8448" max="8448" width="10.5703125" style="76" bestFit="1" customWidth="1"/>
    <col min="8449" max="8449" width="8.85546875" style="76" bestFit="1" customWidth="1"/>
    <col min="8450" max="8450" width="10.5703125" style="76" bestFit="1" customWidth="1"/>
    <col min="8451" max="8451" width="8.85546875" style="76" bestFit="1" customWidth="1"/>
    <col min="8452" max="8452" width="10.5703125" style="76" bestFit="1" customWidth="1"/>
    <col min="8453" max="8453" width="8.85546875" style="76" bestFit="1" customWidth="1"/>
    <col min="8454" max="8454" width="10.5703125" style="76" bestFit="1" customWidth="1"/>
    <col min="8455" max="8455" width="13.42578125" style="76" bestFit="1" customWidth="1"/>
    <col min="8456" max="8456" width="11.42578125" style="76" bestFit="1" customWidth="1"/>
    <col min="8457" max="8459" width="5.85546875" style="76" customWidth="1"/>
    <col min="8460" max="8460" width="6.140625" style="76" customWidth="1"/>
    <col min="8461" max="8461" width="46.42578125" style="76" bestFit="1" customWidth="1"/>
    <col min="8462" max="8462" width="8.85546875" style="76" bestFit="1" customWidth="1"/>
    <col min="8463" max="8463" width="13.85546875" style="76" customWidth="1"/>
    <col min="8464" max="8464" width="13.140625" style="76" bestFit="1" customWidth="1"/>
    <col min="8465" max="8465" width="12.7109375" style="76" bestFit="1" customWidth="1"/>
    <col min="8466" max="8467" width="12.7109375" style="76" customWidth="1"/>
    <col min="8468" max="8468" width="13.42578125" style="76" bestFit="1" customWidth="1"/>
    <col min="8469" max="8469" width="11.42578125" style="76" bestFit="1" customWidth="1"/>
    <col min="8470" max="8470" width="6.140625" style="76" customWidth="1"/>
    <col min="8471" max="8471" width="24.5703125" style="76" customWidth="1"/>
    <col min="8472" max="8685" width="11.42578125" style="76"/>
    <col min="8686" max="8686" width="48" style="76" bestFit="1" customWidth="1"/>
    <col min="8687" max="8687" width="10.5703125" style="76" bestFit="1" customWidth="1"/>
    <col min="8688" max="8688" width="12.5703125" style="76" bestFit="1" customWidth="1"/>
    <col min="8689" max="8689" width="11" style="76" bestFit="1" customWidth="1"/>
    <col min="8690" max="8690" width="9.7109375" style="76" bestFit="1" customWidth="1"/>
    <col min="8691" max="8691" width="10.42578125" style="76" bestFit="1" customWidth="1"/>
    <col min="8692" max="8692" width="10.140625" style="76" bestFit="1" customWidth="1"/>
    <col min="8693" max="8693" width="9.5703125" style="76" bestFit="1" customWidth="1"/>
    <col min="8694" max="8694" width="11.7109375" style="76" bestFit="1" customWidth="1"/>
    <col min="8695" max="8695" width="10" style="76" bestFit="1" customWidth="1"/>
    <col min="8696" max="8696" width="9" style="76" bestFit="1" customWidth="1"/>
    <col min="8697" max="8697" width="9.5703125" style="76" bestFit="1" customWidth="1"/>
    <col min="8698" max="8703" width="8.85546875" style="76" bestFit="1" customWidth="1"/>
    <col min="8704" max="8704" width="10.5703125" style="76" bestFit="1" customWidth="1"/>
    <col min="8705" max="8705" width="8.85546875" style="76" bestFit="1" customWidth="1"/>
    <col min="8706" max="8706" width="10.5703125" style="76" bestFit="1" customWidth="1"/>
    <col min="8707" max="8707" width="8.85546875" style="76" bestFit="1" customWidth="1"/>
    <col min="8708" max="8708" width="10.5703125" style="76" bestFit="1" customWidth="1"/>
    <col min="8709" max="8709" width="8.85546875" style="76" bestFit="1" customWidth="1"/>
    <col min="8710" max="8710" width="10.5703125" style="76" bestFit="1" customWidth="1"/>
    <col min="8711" max="8711" width="13.42578125" style="76" bestFit="1" customWidth="1"/>
    <col min="8712" max="8712" width="11.42578125" style="76" bestFit="1" customWidth="1"/>
    <col min="8713" max="8715" width="5.85546875" style="76" customWidth="1"/>
    <col min="8716" max="8716" width="6.140625" style="76" customWidth="1"/>
    <col min="8717" max="8717" width="46.42578125" style="76" bestFit="1" customWidth="1"/>
    <col min="8718" max="8718" width="8.85546875" style="76" bestFit="1" customWidth="1"/>
    <col min="8719" max="8719" width="13.85546875" style="76" customWidth="1"/>
    <col min="8720" max="8720" width="13.140625" style="76" bestFit="1" customWidth="1"/>
    <col min="8721" max="8721" width="12.7109375" style="76" bestFit="1" customWidth="1"/>
    <col min="8722" max="8723" width="12.7109375" style="76" customWidth="1"/>
    <col min="8724" max="8724" width="13.42578125" style="76" bestFit="1" customWidth="1"/>
    <col min="8725" max="8725" width="11.42578125" style="76" bestFit="1" customWidth="1"/>
    <col min="8726" max="8726" width="6.140625" style="76" customWidth="1"/>
    <col min="8727" max="8727" width="24.5703125" style="76" customWidth="1"/>
    <col min="8728" max="8941" width="11.42578125" style="76"/>
    <col min="8942" max="8942" width="48" style="76" bestFit="1" customWidth="1"/>
    <col min="8943" max="8943" width="10.5703125" style="76" bestFit="1" customWidth="1"/>
    <col min="8944" max="8944" width="12.5703125" style="76" bestFit="1" customWidth="1"/>
    <col min="8945" max="8945" width="11" style="76" bestFit="1" customWidth="1"/>
    <col min="8946" max="8946" width="9.7109375" style="76" bestFit="1" customWidth="1"/>
    <col min="8947" max="8947" width="10.42578125" style="76" bestFit="1" customWidth="1"/>
    <col min="8948" max="8948" width="10.140625" style="76" bestFit="1" customWidth="1"/>
    <col min="8949" max="8949" width="9.5703125" style="76" bestFit="1" customWidth="1"/>
    <col min="8950" max="8950" width="11.7109375" style="76" bestFit="1" customWidth="1"/>
    <col min="8951" max="8951" width="10" style="76" bestFit="1" customWidth="1"/>
    <col min="8952" max="8952" width="9" style="76" bestFit="1" customWidth="1"/>
    <col min="8953" max="8953" width="9.5703125" style="76" bestFit="1" customWidth="1"/>
    <col min="8954" max="8959" width="8.85546875" style="76" bestFit="1" customWidth="1"/>
    <col min="8960" max="8960" width="10.5703125" style="76" bestFit="1" customWidth="1"/>
    <col min="8961" max="8961" width="8.85546875" style="76" bestFit="1" customWidth="1"/>
    <col min="8962" max="8962" width="10.5703125" style="76" bestFit="1" customWidth="1"/>
    <col min="8963" max="8963" width="8.85546875" style="76" bestFit="1" customWidth="1"/>
    <col min="8964" max="8964" width="10.5703125" style="76" bestFit="1" customWidth="1"/>
    <col min="8965" max="8965" width="8.85546875" style="76" bestFit="1" customWidth="1"/>
    <col min="8966" max="8966" width="10.5703125" style="76" bestFit="1" customWidth="1"/>
    <col min="8967" max="8967" width="13.42578125" style="76" bestFit="1" customWidth="1"/>
    <col min="8968" max="8968" width="11.42578125" style="76" bestFit="1" customWidth="1"/>
    <col min="8969" max="8971" width="5.85546875" style="76" customWidth="1"/>
    <col min="8972" max="8972" width="6.140625" style="76" customWidth="1"/>
    <col min="8973" max="8973" width="46.42578125" style="76" bestFit="1" customWidth="1"/>
    <col min="8974" max="8974" width="8.85546875" style="76" bestFit="1" customWidth="1"/>
    <col min="8975" max="8975" width="13.85546875" style="76" customWidth="1"/>
    <col min="8976" max="8976" width="13.140625" style="76" bestFit="1" customWidth="1"/>
    <col min="8977" max="8977" width="12.7109375" style="76" bestFit="1" customWidth="1"/>
    <col min="8978" max="8979" width="12.7109375" style="76" customWidth="1"/>
    <col min="8980" max="8980" width="13.42578125" style="76" bestFit="1" customWidth="1"/>
    <col min="8981" max="8981" width="11.42578125" style="76" bestFit="1" customWidth="1"/>
    <col min="8982" max="8982" width="6.140625" style="76" customWidth="1"/>
    <col min="8983" max="8983" width="24.5703125" style="76" customWidth="1"/>
    <col min="8984" max="9197" width="11.42578125" style="76"/>
    <col min="9198" max="9198" width="48" style="76" bestFit="1" customWidth="1"/>
    <col min="9199" max="9199" width="10.5703125" style="76" bestFit="1" customWidth="1"/>
    <col min="9200" max="9200" width="12.5703125" style="76" bestFit="1" customWidth="1"/>
    <col min="9201" max="9201" width="11" style="76" bestFit="1" customWidth="1"/>
    <col min="9202" max="9202" width="9.7109375" style="76" bestFit="1" customWidth="1"/>
    <col min="9203" max="9203" width="10.42578125" style="76" bestFit="1" customWidth="1"/>
    <col min="9204" max="9204" width="10.140625" style="76" bestFit="1" customWidth="1"/>
    <col min="9205" max="9205" width="9.5703125" style="76" bestFit="1" customWidth="1"/>
    <col min="9206" max="9206" width="11.7109375" style="76" bestFit="1" customWidth="1"/>
    <col min="9207" max="9207" width="10" style="76" bestFit="1" customWidth="1"/>
    <col min="9208" max="9208" width="9" style="76" bestFit="1" customWidth="1"/>
    <col min="9209" max="9209" width="9.5703125" style="76" bestFit="1" customWidth="1"/>
    <col min="9210" max="9215" width="8.85546875" style="76" bestFit="1" customWidth="1"/>
    <col min="9216" max="9216" width="10.5703125" style="76" bestFit="1" customWidth="1"/>
    <col min="9217" max="9217" width="8.85546875" style="76" bestFit="1" customWidth="1"/>
    <col min="9218" max="9218" width="10.5703125" style="76" bestFit="1" customWidth="1"/>
    <col min="9219" max="9219" width="8.85546875" style="76" bestFit="1" customWidth="1"/>
    <col min="9220" max="9220" width="10.5703125" style="76" bestFit="1" customWidth="1"/>
    <col min="9221" max="9221" width="8.85546875" style="76" bestFit="1" customWidth="1"/>
    <col min="9222" max="9222" width="10.5703125" style="76" bestFit="1" customWidth="1"/>
    <col min="9223" max="9223" width="13.42578125" style="76" bestFit="1" customWidth="1"/>
    <col min="9224" max="9224" width="11.42578125" style="76" bestFit="1" customWidth="1"/>
    <col min="9225" max="9227" width="5.85546875" style="76" customWidth="1"/>
    <col min="9228" max="9228" width="6.140625" style="76" customWidth="1"/>
    <col min="9229" max="9229" width="46.42578125" style="76" bestFit="1" customWidth="1"/>
    <col min="9230" max="9230" width="8.85546875" style="76" bestFit="1" customWidth="1"/>
    <col min="9231" max="9231" width="13.85546875" style="76" customWidth="1"/>
    <col min="9232" max="9232" width="13.140625" style="76" bestFit="1" customWidth="1"/>
    <col min="9233" max="9233" width="12.7109375" style="76" bestFit="1" customWidth="1"/>
    <col min="9234" max="9235" width="12.7109375" style="76" customWidth="1"/>
    <col min="9236" max="9236" width="13.42578125" style="76" bestFit="1" customWidth="1"/>
    <col min="9237" max="9237" width="11.42578125" style="76" bestFit="1" customWidth="1"/>
    <col min="9238" max="9238" width="6.140625" style="76" customWidth="1"/>
    <col min="9239" max="9239" width="24.5703125" style="76" customWidth="1"/>
    <col min="9240" max="9453" width="11.42578125" style="76"/>
    <col min="9454" max="9454" width="48" style="76" bestFit="1" customWidth="1"/>
    <col min="9455" max="9455" width="10.5703125" style="76" bestFit="1" customWidth="1"/>
    <col min="9456" max="9456" width="12.5703125" style="76" bestFit="1" customWidth="1"/>
    <col min="9457" max="9457" width="11" style="76" bestFit="1" customWidth="1"/>
    <col min="9458" max="9458" width="9.7109375" style="76" bestFit="1" customWidth="1"/>
    <col min="9459" max="9459" width="10.42578125" style="76" bestFit="1" customWidth="1"/>
    <col min="9460" max="9460" width="10.140625" style="76" bestFit="1" customWidth="1"/>
    <col min="9461" max="9461" width="9.5703125" style="76" bestFit="1" customWidth="1"/>
    <col min="9462" max="9462" width="11.7109375" style="76" bestFit="1" customWidth="1"/>
    <col min="9463" max="9463" width="10" style="76" bestFit="1" customWidth="1"/>
    <col min="9464" max="9464" width="9" style="76" bestFit="1" customWidth="1"/>
    <col min="9465" max="9465" width="9.5703125" style="76" bestFit="1" customWidth="1"/>
    <col min="9466" max="9471" width="8.85546875" style="76" bestFit="1" customWidth="1"/>
    <col min="9472" max="9472" width="10.5703125" style="76" bestFit="1" customWidth="1"/>
    <col min="9473" max="9473" width="8.85546875" style="76" bestFit="1" customWidth="1"/>
    <col min="9474" max="9474" width="10.5703125" style="76" bestFit="1" customWidth="1"/>
    <col min="9475" max="9475" width="8.85546875" style="76" bestFit="1" customWidth="1"/>
    <col min="9476" max="9476" width="10.5703125" style="76" bestFit="1" customWidth="1"/>
    <col min="9477" max="9477" width="8.85546875" style="76" bestFit="1" customWidth="1"/>
    <col min="9478" max="9478" width="10.5703125" style="76" bestFit="1" customWidth="1"/>
    <col min="9479" max="9479" width="13.42578125" style="76" bestFit="1" customWidth="1"/>
    <col min="9480" max="9480" width="11.42578125" style="76" bestFit="1" customWidth="1"/>
    <col min="9481" max="9483" width="5.85546875" style="76" customWidth="1"/>
    <col min="9484" max="9484" width="6.140625" style="76" customWidth="1"/>
    <col min="9485" max="9485" width="46.42578125" style="76" bestFit="1" customWidth="1"/>
    <col min="9486" max="9486" width="8.85546875" style="76" bestFit="1" customWidth="1"/>
    <col min="9487" max="9487" width="13.85546875" style="76" customWidth="1"/>
    <col min="9488" max="9488" width="13.140625" style="76" bestFit="1" customWidth="1"/>
    <col min="9489" max="9489" width="12.7109375" style="76" bestFit="1" customWidth="1"/>
    <col min="9490" max="9491" width="12.7109375" style="76" customWidth="1"/>
    <col min="9492" max="9492" width="13.42578125" style="76" bestFit="1" customWidth="1"/>
    <col min="9493" max="9493" width="11.42578125" style="76" bestFit="1" customWidth="1"/>
    <col min="9494" max="9494" width="6.140625" style="76" customWidth="1"/>
    <col min="9495" max="9495" width="24.5703125" style="76" customWidth="1"/>
    <col min="9496" max="9709" width="11.42578125" style="76"/>
    <col min="9710" max="9710" width="48" style="76" bestFit="1" customWidth="1"/>
    <col min="9711" max="9711" width="10.5703125" style="76" bestFit="1" customWidth="1"/>
    <col min="9712" max="9712" width="12.5703125" style="76" bestFit="1" customWidth="1"/>
    <col min="9713" max="9713" width="11" style="76" bestFit="1" customWidth="1"/>
    <col min="9714" max="9714" width="9.7109375" style="76" bestFit="1" customWidth="1"/>
    <col min="9715" max="9715" width="10.42578125" style="76" bestFit="1" customWidth="1"/>
    <col min="9716" max="9716" width="10.140625" style="76" bestFit="1" customWidth="1"/>
    <col min="9717" max="9717" width="9.5703125" style="76" bestFit="1" customWidth="1"/>
    <col min="9718" max="9718" width="11.7109375" style="76" bestFit="1" customWidth="1"/>
    <col min="9719" max="9719" width="10" style="76" bestFit="1" customWidth="1"/>
    <col min="9720" max="9720" width="9" style="76" bestFit="1" customWidth="1"/>
    <col min="9721" max="9721" width="9.5703125" style="76" bestFit="1" customWidth="1"/>
    <col min="9722" max="9727" width="8.85546875" style="76" bestFit="1" customWidth="1"/>
    <col min="9728" max="9728" width="10.5703125" style="76" bestFit="1" customWidth="1"/>
    <col min="9729" max="9729" width="8.85546875" style="76" bestFit="1" customWidth="1"/>
    <col min="9730" max="9730" width="10.5703125" style="76" bestFit="1" customWidth="1"/>
    <col min="9731" max="9731" width="8.85546875" style="76" bestFit="1" customWidth="1"/>
    <col min="9732" max="9732" width="10.5703125" style="76" bestFit="1" customWidth="1"/>
    <col min="9733" max="9733" width="8.85546875" style="76" bestFit="1" customWidth="1"/>
    <col min="9734" max="9734" width="10.5703125" style="76" bestFit="1" customWidth="1"/>
    <col min="9735" max="9735" width="13.42578125" style="76" bestFit="1" customWidth="1"/>
    <col min="9736" max="9736" width="11.42578125" style="76" bestFit="1" customWidth="1"/>
    <col min="9737" max="9739" width="5.85546875" style="76" customWidth="1"/>
    <col min="9740" max="9740" width="6.140625" style="76" customWidth="1"/>
    <col min="9741" max="9741" width="46.42578125" style="76" bestFit="1" customWidth="1"/>
    <col min="9742" max="9742" width="8.85546875" style="76" bestFit="1" customWidth="1"/>
    <col min="9743" max="9743" width="13.85546875" style="76" customWidth="1"/>
    <col min="9744" max="9744" width="13.140625" style="76" bestFit="1" customWidth="1"/>
    <col min="9745" max="9745" width="12.7109375" style="76" bestFit="1" customWidth="1"/>
    <col min="9746" max="9747" width="12.7109375" style="76" customWidth="1"/>
    <col min="9748" max="9748" width="13.42578125" style="76" bestFit="1" customWidth="1"/>
    <col min="9749" max="9749" width="11.42578125" style="76" bestFit="1" customWidth="1"/>
    <col min="9750" max="9750" width="6.140625" style="76" customWidth="1"/>
    <col min="9751" max="9751" width="24.5703125" style="76" customWidth="1"/>
    <col min="9752" max="9965" width="11.42578125" style="76"/>
    <col min="9966" max="9966" width="48" style="76" bestFit="1" customWidth="1"/>
    <col min="9967" max="9967" width="10.5703125" style="76" bestFit="1" customWidth="1"/>
    <col min="9968" max="9968" width="12.5703125" style="76" bestFit="1" customWidth="1"/>
    <col min="9969" max="9969" width="11" style="76" bestFit="1" customWidth="1"/>
    <col min="9970" max="9970" width="9.7109375" style="76" bestFit="1" customWidth="1"/>
    <col min="9971" max="9971" width="10.42578125" style="76" bestFit="1" customWidth="1"/>
    <col min="9972" max="9972" width="10.140625" style="76" bestFit="1" customWidth="1"/>
    <col min="9973" max="9973" width="9.5703125" style="76" bestFit="1" customWidth="1"/>
    <col min="9974" max="9974" width="11.7109375" style="76" bestFit="1" customWidth="1"/>
    <col min="9975" max="9975" width="10" style="76" bestFit="1" customWidth="1"/>
    <col min="9976" max="9976" width="9" style="76" bestFit="1" customWidth="1"/>
    <col min="9977" max="9977" width="9.5703125" style="76" bestFit="1" customWidth="1"/>
    <col min="9978" max="9983" width="8.85546875" style="76" bestFit="1" customWidth="1"/>
    <col min="9984" max="9984" width="10.5703125" style="76" bestFit="1" customWidth="1"/>
    <col min="9985" max="9985" width="8.85546875" style="76" bestFit="1" customWidth="1"/>
    <col min="9986" max="9986" width="10.5703125" style="76" bestFit="1" customWidth="1"/>
    <col min="9987" max="9987" width="8.85546875" style="76" bestFit="1" customWidth="1"/>
    <col min="9988" max="9988" width="10.5703125" style="76" bestFit="1" customWidth="1"/>
    <col min="9989" max="9989" width="8.85546875" style="76" bestFit="1" customWidth="1"/>
    <col min="9990" max="9990" width="10.5703125" style="76" bestFit="1" customWidth="1"/>
    <col min="9991" max="9991" width="13.42578125" style="76" bestFit="1" customWidth="1"/>
    <col min="9992" max="9992" width="11.42578125" style="76" bestFit="1" customWidth="1"/>
    <col min="9993" max="9995" width="5.85546875" style="76" customWidth="1"/>
    <col min="9996" max="9996" width="6.140625" style="76" customWidth="1"/>
    <col min="9997" max="9997" width="46.42578125" style="76" bestFit="1" customWidth="1"/>
    <col min="9998" max="9998" width="8.85546875" style="76" bestFit="1" customWidth="1"/>
    <col min="9999" max="9999" width="13.85546875" style="76" customWidth="1"/>
    <col min="10000" max="10000" width="13.140625" style="76" bestFit="1" customWidth="1"/>
    <col min="10001" max="10001" width="12.7109375" style="76" bestFit="1" customWidth="1"/>
    <col min="10002" max="10003" width="12.7109375" style="76" customWidth="1"/>
    <col min="10004" max="10004" width="13.42578125" style="76" bestFit="1" customWidth="1"/>
    <col min="10005" max="10005" width="11.42578125" style="76" bestFit="1" customWidth="1"/>
    <col min="10006" max="10006" width="6.140625" style="76" customWidth="1"/>
    <col min="10007" max="10007" width="24.5703125" style="76" customWidth="1"/>
    <col min="10008" max="10221" width="11.42578125" style="76"/>
    <col min="10222" max="10222" width="48" style="76" bestFit="1" customWidth="1"/>
    <col min="10223" max="10223" width="10.5703125" style="76" bestFit="1" customWidth="1"/>
    <col min="10224" max="10224" width="12.5703125" style="76" bestFit="1" customWidth="1"/>
    <col min="10225" max="10225" width="11" style="76" bestFit="1" customWidth="1"/>
    <col min="10226" max="10226" width="9.7109375" style="76" bestFit="1" customWidth="1"/>
    <col min="10227" max="10227" width="10.42578125" style="76" bestFit="1" customWidth="1"/>
    <col min="10228" max="10228" width="10.140625" style="76" bestFit="1" customWidth="1"/>
    <col min="10229" max="10229" width="9.5703125" style="76" bestFit="1" customWidth="1"/>
    <col min="10230" max="10230" width="11.7109375" style="76" bestFit="1" customWidth="1"/>
    <col min="10231" max="10231" width="10" style="76" bestFit="1" customWidth="1"/>
    <col min="10232" max="10232" width="9" style="76" bestFit="1" customWidth="1"/>
    <col min="10233" max="10233" width="9.5703125" style="76" bestFit="1" customWidth="1"/>
    <col min="10234" max="10239" width="8.85546875" style="76" bestFit="1" customWidth="1"/>
    <col min="10240" max="10240" width="10.5703125" style="76" bestFit="1" customWidth="1"/>
    <col min="10241" max="10241" width="8.85546875" style="76" bestFit="1" customWidth="1"/>
    <col min="10242" max="10242" width="10.5703125" style="76" bestFit="1" customWidth="1"/>
    <col min="10243" max="10243" width="8.85546875" style="76" bestFit="1" customWidth="1"/>
    <col min="10244" max="10244" width="10.5703125" style="76" bestFit="1" customWidth="1"/>
    <col min="10245" max="10245" width="8.85546875" style="76" bestFit="1" customWidth="1"/>
    <col min="10246" max="10246" width="10.5703125" style="76" bestFit="1" customWidth="1"/>
    <col min="10247" max="10247" width="13.42578125" style="76" bestFit="1" customWidth="1"/>
    <col min="10248" max="10248" width="11.42578125" style="76" bestFit="1" customWidth="1"/>
    <col min="10249" max="10251" width="5.85546875" style="76" customWidth="1"/>
    <col min="10252" max="10252" width="6.140625" style="76" customWidth="1"/>
    <col min="10253" max="10253" width="46.42578125" style="76" bestFit="1" customWidth="1"/>
    <col min="10254" max="10254" width="8.85546875" style="76" bestFit="1" customWidth="1"/>
    <col min="10255" max="10255" width="13.85546875" style="76" customWidth="1"/>
    <col min="10256" max="10256" width="13.140625" style="76" bestFit="1" customWidth="1"/>
    <col min="10257" max="10257" width="12.7109375" style="76" bestFit="1" customWidth="1"/>
    <col min="10258" max="10259" width="12.7109375" style="76" customWidth="1"/>
    <col min="10260" max="10260" width="13.42578125" style="76" bestFit="1" customWidth="1"/>
    <col min="10261" max="10261" width="11.42578125" style="76" bestFit="1" customWidth="1"/>
    <col min="10262" max="10262" width="6.140625" style="76" customWidth="1"/>
    <col min="10263" max="10263" width="24.5703125" style="76" customWidth="1"/>
    <col min="10264" max="10477" width="11.42578125" style="76"/>
    <col min="10478" max="10478" width="48" style="76" bestFit="1" customWidth="1"/>
    <col min="10479" max="10479" width="10.5703125" style="76" bestFit="1" customWidth="1"/>
    <col min="10480" max="10480" width="12.5703125" style="76" bestFit="1" customWidth="1"/>
    <col min="10481" max="10481" width="11" style="76" bestFit="1" customWidth="1"/>
    <col min="10482" max="10482" width="9.7109375" style="76" bestFit="1" customWidth="1"/>
    <col min="10483" max="10483" width="10.42578125" style="76" bestFit="1" customWidth="1"/>
    <col min="10484" max="10484" width="10.140625" style="76" bestFit="1" customWidth="1"/>
    <col min="10485" max="10485" width="9.5703125" style="76" bestFit="1" customWidth="1"/>
    <col min="10486" max="10486" width="11.7109375" style="76" bestFit="1" customWidth="1"/>
    <col min="10487" max="10487" width="10" style="76" bestFit="1" customWidth="1"/>
    <col min="10488" max="10488" width="9" style="76" bestFit="1" customWidth="1"/>
    <col min="10489" max="10489" width="9.5703125" style="76" bestFit="1" customWidth="1"/>
    <col min="10490" max="10495" width="8.85546875" style="76" bestFit="1" customWidth="1"/>
    <col min="10496" max="10496" width="10.5703125" style="76" bestFit="1" customWidth="1"/>
    <col min="10497" max="10497" width="8.85546875" style="76" bestFit="1" customWidth="1"/>
    <col min="10498" max="10498" width="10.5703125" style="76" bestFit="1" customWidth="1"/>
    <col min="10499" max="10499" width="8.85546875" style="76" bestFit="1" customWidth="1"/>
    <col min="10500" max="10500" width="10.5703125" style="76" bestFit="1" customWidth="1"/>
    <col min="10501" max="10501" width="8.85546875" style="76" bestFit="1" customWidth="1"/>
    <col min="10502" max="10502" width="10.5703125" style="76" bestFit="1" customWidth="1"/>
    <col min="10503" max="10503" width="13.42578125" style="76" bestFit="1" customWidth="1"/>
    <col min="10504" max="10504" width="11.42578125" style="76" bestFit="1" customWidth="1"/>
    <col min="10505" max="10507" width="5.85546875" style="76" customWidth="1"/>
    <col min="10508" max="10508" width="6.140625" style="76" customWidth="1"/>
    <col min="10509" max="10509" width="46.42578125" style="76" bestFit="1" customWidth="1"/>
    <col min="10510" max="10510" width="8.85546875" style="76" bestFit="1" customWidth="1"/>
    <col min="10511" max="10511" width="13.85546875" style="76" customWidth="1"/>
    <col min="10512" max="10512" width="13.140625" style="76" bestFit="1" customWidth="1"/>
    <col min="10513" max="10513" width="12.7109375" style="76" bestFit="1" customWidth="1"/>
    <col min="10514" max="10515" width="12.7109375" style="76" customWidth="1"/>
    <col min="10516" max="10516" width="13.42578125" style="76" bestFit="1" customWidth="1"/>
    <col min="10517" max="10517" width="11.42578125" style="76" bestFit="1" customWidth="1"/>
    <col min="10518" max="10518" width="6.140625" style="76" customWidth="1"/>
    <col min="10519" max="10519" width="24.5703125" style="76" customWidth="1"/>
    <col min="10520" max="10733" width="11.42578125" style="76"/>
    <col min="10734" max="10734" width="48" style="76" bestFit="1" customWidth="1"/>
    <col min="10735" max="10735" width="10.5703125" style="76" bestFit="1" customWidth="1"/>
    <col min="10736" max="10736" width="12.5703125" style="76" bestFit="1" customWidth="1"/>
    <col min="10737" max="10737" width="11" style="76" bestFit="1" customWidth="1"/>
    <col min="10738" max="10738" width="9.7109375" style="76" bestFit="1" customWidth="1"/>
    <col min="10739" max="10739" width="10.42578125" style="76" bestFit="1" customWidth="1"/>
    <col min="10740" max="10740" width="10.140625" style="76" bestFit="1" customWidth="1"/>
    <col min="10741" max="10741" width="9.5703125" style="76" bestFit="1" customWidth="1"/>
    <col min="10742" max="10742" width="11.7109375" style="76" bestFit="1" customWidth="1"/>
    <col min="10743" max="10743" width="10" style="76" bestFit="1" customWidth="1"/>
    <col min="10744" max="10744" width="9" style="76" bestFit="1" customWidth="1"/>
    <col min="10745" max="10745" width="9.5703125" style="76" bestFit="1" customWidth="1"/>
    <col min="10746" max="10751" width="8.85546875" style="76" bestFit="1" customWidth="1"/>
    <col min="10752" max="10752" width="10.5703125" style="76" bestFit="1" customWidth="1"/>
    <col min="10753" max="10753" width="8.85546875" style="76" bestFit="1" customWidth="1"/>
    <col min="10754" max="10754" width="10.5703125" style="76" bestFit="1" customWidth="1"/>
    <col min="10755" max="10755" width="8.85546875" style="76" bestFit="1" customWidth="1"/>
    <col min="10756" max="10756" width="10.5703125" style="76" bestFit="1" customWidth="1"/>
    <col min="10757" max="10757" width="8.85546875" style="76" bestFit="1" customWidth="1"/>
    <col min="10758" max="10758" width="10.5703125" style="76" bestFit="1" customWidth="1"/>
    <col min="10759" max="10759" width="13.42578125" style="76" bestFit="1" customWidth="1"/>
    <col min="10760" max="10760" width="11.42578125" style="76" bestFit="1" customWidth="1"/>
    <col min="10761" max="10763" width="5.85546875" style="76" customWidth="1"/>
    <col min="10764" max="10764" width="6.140625" style="76" customWidth="1"/>
    <col min="10765" max="10765" width="46.42578125" style="76" bestFit="1" customWidth="1"/>
    <col min="10766" max="10766" width="8.85546875" style="76" bestFit="1" customWidth="1"/>
    <col min="10767" max="10767" width="13.85546875" style="76" customWidth="1"/>
    <col min="10768" max="10768" width="13.140625" style="76" bestFit="1" customWidth="1"/>
    <col min="10769" max="10769" width="12.7109375" style="76" bestFit="1" customWidth="1"/>
    <col min="10770" max="10771" width="12.7109375" style="76" customWidth="1"/>
    <col min="10772" max="10772" width="13.42578125" style="76" bestFit="1" customWidth="1"/>
    <col min="10773" max="10773" width="11.42578125" style="76" bestFit="1" customWidth="1"/>
    <col min="10774" max="10774" width="6.140625" style="76" customWidth="1"/>
    <col min="10775" max="10775" width="24.5703125" style="76" customWidth="1"/>
    <col min="10776" max="10989" width="11.42578125" style="76"/>
    <col min="10990" max="10990" width="48" style="76" bestFit="1" customWidth="1"/>
    <col min="10991" max="10991" width="10.5703125" style="76" bestFit="1" customWidth="1"/>
    <col min="10992" max="10992" width="12.5703125" style="76" bestFit="1" customWidth="1"/>
    <col min="10993" max="10993" width="11" style="76" bestFit="1" customWidth="1"/>
    <col min="10994" max="10994" width="9.7109375" style="76" bestFit="1" customWidth="1"/>
    <col min="10995" max="10995" width="10.42578125" style="76" bestFit="1" customWidth="1"/>
    <col min="10996" max="10996" width="10.140625" style="76" bestFit="1" customWidth="1"/>
    <col min="10997" max="10997" width="9.5703125" style="76" bestFit="1" customWidth="1"/>
    <col min="10998" max="10998" width="11.7109375" style="76" bestFit="1" customWidth="1"/>
    <col min="10999" max="10999" width="10" style="76" bestFit="1" customWidth="1"/>
    <col min="11000" max="11000" width="9" style="76" bestFit="1" customWidth="1"/>
    <col min="11001" max="11001" width="9.5703125" style="76" bestFit="1" customWidth="1"/>
    <col min="11002" max="11007" width="8.85546875" style="76" bestFit="1" customWidth="1"/>
    <col min="11008" max="11008" width="10.5703125" style="76" bestFit="1" customWidth="1"/>
    <col min="11009" max="11009" width="8.85546875" style="76" bestFit="1" customWidth="1"/>
    <col min="11010" max="11010" width="10.5703125" style="76" bestFit="1" customWidth="1"/>
    <col min="11011" max="11011" width="8.85546875" style="76" bestFit="1" customWidth="1"/>
    <col min="11012" max="11012" width="10.5703125" style="76" bestFit="1" customWidth="1"/>
    <col min="11013" max="11013" width="8.85546875" style="76" bestFit="1" customWidth="1"/>
    <col min="11014" max="11014" width="10.5703125" style="76" bestFit="1" customWidth="1"/>
    <col min="11015" max="11015" width="13.42578125" style="76" bestFit="1" customWidth="1"/>
    <col min="11016" max="11016" width="11.42578125" style="76" bestFit="1" customWidth="1"/>
    <col min="11017" max="11019" width="5.85546875" style="76" customWidth="1"/>
    <col min="11020" max="11020" width="6.140625" style="76" customWidth="1"/>
    <col min="11021" max="11021" width="46.42578125" style="76" bestFit="1" customWidth="1"/>
    <col min="11022" max="11022" width="8.85546875" style="76" bestFit="1" customWidth="1"/>
    <col min="11023" max="11023" width="13.85546875" style="76" customWidth="1"/>
    <col min="11024" max="11024" width="13.140625" style="76" bestFit="1" customWidth="1"/>
    <col min="11025" max="11025" width="12.7109375" style="76" bestFit="1" customWidth="1"/>
    <col min="11026" max="11027" width="12.7109375" style="76" customWidth="1"/>
    <col min="11028" max="11028" width="13.42578125" style="76" bestFit="1" customWidth="1"/>
    <col min="11029" max="11029" width="11.42578125" style="76" bestFit="1" customWidth="1"/>
    <col min="11030" max="11030" width="6.140625" style="76" customWidth="1"/>
    <col min="11031" max="11031" width="24.5703125" style="76" customWidth="1"/>
    <col min="11032" max="11245" width="11.42578125" style="76"/>
    <col min="11246" max="11246" width="48" style="76" bestFit="1" customWidth="1"/>
    <col min="11247" max="11247" width="10.5703125" style="76" bestFit="1" customWidth="1"/>
    <col min="11248" max="11248" width="12.5703125" style="76" bestFit="1" customWidth="1"/>
    <col min="11249" max="11249" width="11" style="76" bestFit="1" customWidth="1"/>
    <col min="11250" max="11250" width="9.7109375" style="76" bestFit="1" customWidth="1"/>
    <col min="11251" max="11251" width="10.42578125" style="76" bestFit="1" customWidth="1"/>
    <col min="11252" max="11252" width="10.140625" style="76" bestFit="1" customWidth="1"/>
    <col min="11253" max="11253" width="9.5703125" style="76" bestFit="1" customWidth="1"/>
    <col min="11254" max="11254" width="11.7109375" style="76" bestFit="1" customWidth="1"/>
    <col min="11255" max="11255" width="10" style="76" bestFit="1" customWidth="1"/>
    <col min="11256" max="11256" width="9" style="76" bestFit="1" customWidth="1"/>
    <col min="11257" max="11257" width="9.5703125" style="76" bestFit="1" customWidth="1"/>
    <col min="11258" max="11263" width="8.85546875" style="76" bestFit="1" customWidth="1"/>
    <col min="11264" max="11264" width="10.5703125" style="76" bestFit="1" customWidth="1"/>
    <col min="11265" max="11265" width="8.85546875" style="76" bestFit="1" customWidth="1"/>
    <col min="11266" max="11266" width="10.5703125" style="76" bestFit="1" customWidth="1"/>
    <col min="11267" max="11267" width="8.85546875" style="76" bestFit="1" customWidth="1"/>
    <col min="11268" max="11268" width="10.5703125" style="76" bestFit="1" customWidth="1"/>
    <col min="11269" max="11269" width="8.85546875" style="76" bestFit="1" customWidth="1"/>
    <col min="11270" max="11270" width="10.5703125" style="76" bestFit="1" customWidth="1"/>
    <col min="11271" max="11271" width="13.42578125" style="76" bestFit="1" customWidth="1"/>
    <col min="11272" max="11272" width="11.42578125" style="76" bestFit="1" customWidth="1"/>
    <col min="11273" max="11275" width="5.85546875" style="76" customWidth="1"/>
    <col min="11276" max="11276" width="6.140625" style="76" customWidth="1"/>
    <col min="11277" max="11277" width="46.42578125" style="76" bestFit="1" customWidth="1"/>
    <col min="11278" max="11278" width="8.85546875" style="76" bestFit="1" customWidth="1"/>
    <col min="11279" max="11279" width="13.85546875" style="76" customWidth="1"/>
    <col min="11280" max="11280" width="13.140625" style="76" bestFit="1" customWidth="1"/>
    <col min="11281" max="11281" width="12.7109375" style="76" bestFit="1" customWidth="1"/>
    <col min="11282" max="11283" width="12.7109375" style="76" customWidth="1"/>
    <col min="11284" max="11284" width="13.42578125" style="76" bestFit="1" customWidth="1"/>
    <col min="11285" max="11285" width="11.42578125" style="76" bestFit="1" customWidth="1"/>
    <col min="11286" max="11286" width="6.140625" style="76" customWidth="1"/>
    <col min="11287" max="11287" width="24.5703125" style="76" customWidth="1"/>
    <col min="11288" max="11501" width="11.42578125" style="76"/>
    <col min="11502" max="11502" width="48" style="76" bestFit="1" customWidth="1"/>
    <col min="11503" max="11503" width="10.5703125" style="76" bestFit="1" customWidth="1"/>
    <col min="11504" max="11504" width="12.5703125" style="76" bestFit="1" customWidth="1"/>
    <col min="11505" max="11505" width="11" style="76" bestFit="1" customWidth="1"/>
    <col min="11506" max="11506" width="9.7109375" style="76" bestFit="1" customWidth="1"/>
    <col min="11507" max="11507" width="10.42578125" style="76" bestFit="1" customWidth="1"/>
    <col min="11508" max="11508" width="10.140625" style="76" bestFit="1" customWidth="1"/>
    <col min="11509" max="11509" width="9.5703125" style="76" bestFit="1" customWidth="1"/>
    <col min="11510" max="11510" width="11.7109375" style="76" bestFit="1" customWidth="1"/>
    <col min="11511" max="11511" width="10" style="76" bestFit="1" customWidth="1"/>
    <col min="11512" max="11512" width="9" style="76" bestFit="1" customWidth="1"/>
    <col min="11513" max="11513" width="9.5703125" style="76" bestFit="1" customWidth="1"/>
    <col min="11514" max="11519" width="8.85546875" style="76" bestFit="1" customWidth="1"/>
    <col min="11520" max="11520" width="10.5703125" style="76" bestFit="1" customWidth="1"/>
    <col min="11521" max="11521" width="8.85546875" style="76" bestFit="1" customWidth="1"/>
    <col min="11522" max="11522" width="10.5703125" style="76" bestFit="1" customWidth="1"/>
    <col min="11523" max="11523" width="8.85546875" style="76" bestFit="1" customWidth="1"/>
    <col min="11524" max="11524" width="10.5703125" style="76" bestFit="1" customWidth="1"/>
    <col min="11525" max="11525" width="8.85546875" style="76" bestFit="1" customWidth="1"/>
    <col min="11526" max="11526" width="10.5703125" style="76" bestFit="1" customWidth="1"/>
    <col min="11527" max="11527" width="13.42578125" style="76" bestFit="1" customWidth="1"/>
    <col min="11528" max="11528" width="11.42578125" style="76" bestFit="1" customWidth="1"/>
    <col min="11529" max="11531" width="5.85546875" style="76" customWidth="1"/>
    <col min="11532" max="11532" width="6.140625" style="76" customWidth="1"/>
    <col min="11533" max="11533" width="46.42578125" style="76" bestFit="1" customWidth="1"/>
    <col min="11534" max="11534" width="8.85546875" style="76" bestFit="1" customWidth="1"/>
    <col min="11535" max="11535" width="13.85546875" style="76" customWidth="1"/>
    <col min="11536" max="11536" width="13.140625" style="76" bestFit="1" customWidth="1"/>
    <col min="11537" max="11537" width="12.7109375" style="76" bestFit="1" customWidth="1"/>
    <col min="11538" max="11539" width="12.7109375" style="76" customWidth="1"/>
    <col min="11540" max="11540" width="13.42578125" style="76" bestFit="1" customWidth="1"/>
    <col min="11541" max="11541" width="11.42578125" style="76" bestFit="1" customWidth="1"/>
    <col min="11542" max="11542" width="6.140625" style="76" customWidth="1"/>
    <col min="11543" max="11543" width="24.5703125" style="76" customWidth="1"/>
    <col min="11544" max="11757" width="11.42578125" style="76"/>
    <col min="11758" max="11758" width="48" style="76" bestFit="1" customWidth="1"/>
    <col min="11759" max="11759" width="10.5703125" style="76" bestFit="1" customWidth="1"/>
    <col min="11760" max="11760" width="12.5703125" style="76" bestFit="1" customWidth="1"/>
    <col min="11761" max="11761" width="11" style="76" bestFit="1" customWidth="1"/>
    <col min="11762" max="11762" width="9.7109375" style="76" bestFit="1" customWidth="1"/>
    <col min="11763" max="11763" width="10.42578125" style="76" bestFit="1" customWidth="1"/>
    <col min="11764" max="11764" width="10.140625" style="76" bestFit="1" customWidth="1"/>
    <col min="11765" max="11765" width="9.5703125" style="76" bestFit="1" customWidth="1"/>
    <col min="11766" max="11766" width="11.7109375" style="76" bestFit="1" customWidth="1"/>
    <col min="11767" max="11767" width="10" style="76" bestFit="1" customWidth="1"/>
    <col min="11768" max="11768" width="9" style="76" bestFit="1" customWidth="1"/>
    <col min="11769" max="11769" width="9.5703125" style="76" bestFit="1" customWidth="1"/>
    <col min="11770" max="11775" width="8.85546875" style="76" bestFit="1" customWidth="1"/>
    <col min="11776" max="11776" width="10.5703125" style="76" bestFit="1" customWidth="1"/>
    <col min="11777" max="11777" width="8.85546875" style="76" bestFit="1" customWidth="1"/>
    <col min="11778" max="11778" width="10.5703125" style="76" bestFit="1" customWidth="1"/>
    <col min="11779" max="11779" width="8.85546875" style="76" bestFit="1" customWidth="1"/>
    <col min="11780" max="11780" width="10.5703125" style="76" bestFit="1" customWidth="1"/>
    <col min="11781" max="11781" width="8.85546875" style="76" bestFit="1" customWidth="1"/>
    <col min="11782" max="11782" width="10.5703125" style="76" bestFit="1" customWidth="1"/>
    <col min="11783" max="11783" width="13.42578125" style="76" bestFit="1" customWidth="1"/>
    <col min="11784" max="11784" width="11.42578125" style="76" bestFit="1" customWidth="1"/>
    <col min="11785" max="11787" width="5.85546875" style="76" customWidth="1"/>
    <col min="11788" max="11788" width="6.140625" style="76" customWidth="1"/>
    <col min="11789" max="11789" width="46.42578125" style="76" bestFit="1" customWidth="1"/>
    <col min="11790" max="11790" width="8.85546875" style="76" bestFit="1" customWidth="1"/>
    <col min="11791" max="11791" width="13.85546875" style="76" customWidth="1"/>
    <col min="11792" max="11792" width="13.140625" style="76" bestFit="1" customWidth="1"/>
    <col min="11793" max="11793" width="12.7109375" style="76" bestFit="1" customWidth="1"/>
    <col min="11794" max="11795" width="12.7109375" style="76" customWidth="1"/>
    <col min="11796" max="11796" width="13.42578125" style="76" bestFit="1" customWidth="1"/>
    <col min="11797" max="11797" width="11.42578125" style="76" bestFit="1" customWidth="1"/>
    <col min="11798" max="11798" width="6.140625" style="76" customWidth="1"/>
    <col min="11799" max="11799" width="24.5703125" style="76" customWidth="1"/>
    <col min="11800" max="12013" width="11.42578125" style="76"/>
    <col min="12014" max="12014" width="48" style="76" bestFit="1" customWidth="1"/>
    <col min="12015" max="12015" width="10.5703125" style="76" bestFit="1" customWidth="1"/>
    <col min="12016" max="12016" width="12.5703125" style="76" bestFit="1" customWidth="1"/>
    <col min="12017" max="12017" width="11" style="76" bestFit="1" customWidth="1"/>
    <col min="12018" max="12018" width="9.7109375" style="76" bestFit="1" customWidth="1"/>
    <col min="12019" max="12019" width="10.42578125" style="76" bestFit="1" customWidth="1"/>
    <col min="12020" max="12020" width="10.140625" style="76" bestFit="1" customWidth="1"/>
    <col min="12021" max="12021" width="9.5703125" style="76" bestFit="1" customWidth="1"/>
    <col min="12022" max="12022" width="11.7109375" style="76" bestFit="1" customWidth="1"/>
    <col min="12023" max="12023" width="10" style="76" bestFit="1" customWidth="1"/>
    <col min="12024" max="12024" width="9" style="76" bestFit="1" customWidth="1"/>
    <col min="12025" max="12025" width="9.5703125" style="76" bestFit="1" customWidth="1"/>
    <col min="12026" max="12031" width="8.85546875" style="76" bestFit="1" customWidth="1"/>
    <col min="12032" max="12032" width="10.5703125" style="76" bestFit="1" customWidth="1"/>
    <col min="12033" max="12033" width="8.85546875" style="76" bestFit="1" customWidth="1"/>
    <col min="12034" max="12034" width="10.5703125" style="76" bestFit="1" customWidth="1"/>
    <col min="12035" max="12035" width="8.85546875" style="76" bestFit="1" customWidth="1"/>
    <col min="12036" max="12036" width="10.5703125" style="76" bestFit="1" customWidth="1"/>
    <col min="12037" max="12037" width="8.85546875" style="76" bestFit="1" customWidth="1"/>
    <col min="12038" max="12038" width="10.5703125" style="76" bestFit="1" customWidth="1"/>
    <col min="12039" max="12039" width="13.42578125" style="76" bestFit="1" customWidth="1"/>
    <col min="12040" max="12040" width="11.42578125" style="76" bestFit="1" customWidth="1"/>
    <col min="12041" max="12043" width="5.85546875" style="76" customWidth="1"/>
    <col min="12044" max="12044" width="6.140625" style="76" customWidth="1"/>
    <col min="12045" max="12045" width="46.42578125" style="76" bestFit="1" customWidth="1"/>
    <col min="12046" max="12046" width="8.85546875" style="76" bestFit="1" customWidth="1"/>
    <col min="12047" max="12047" width="13.85546875" style="76" customWidth="1"/>
    <col min="12048" max="12048" width="13.140625" style="76" bestFit="1" customWidth="1"/>
    <col min="12049" max="12049" width="12.7109375" style="76" bestFit="1" customWidth="1"/>
    <col min="12050" max="12051" width="12.7109375" style="76" customWidth="1"/>
    <col min="12052" max="12052" width="13.42578125" style="76" bestFit="1" customWidth="1"/>
    <col min="12053" max="12053" width="11.42578125" style="76" bestFit="1" customWidth="1"/>
    <col min="12054" max="12054" width="6.140625" style="76" customWidth="1"/>
    <col min="12055" max="12055" width="24.5703125" style="76" customWidth="1"/>
    <col min="12056" max="12269" width="11.42578125" style="76"/>
    <col min="12270" max="12270" width="48" style="76" bestFit="1" customWidth="1"/>
    <col min="12271" max="12271" width="10.5703125" style="76" bestFit="1" customWidth="1"/>
    <col min="12272" max="12272" width="12.5703125" style="76" bestFit="1" customWidth="1"/>
    <col min="12273" max="12273" width="11" style="76" bestFit="1" customWidth="1"/>
    <col min="12274" max="12274" width="9.7109375" style="76" bestFit="1" customWidth="1"/>
    <col min="12275" max="12275" width="10.42578125" style="76" bestFit="1" customWidth="1"/>
    <col min="12276" max="12276" width="10.140625" style="76" bestFit="1" customWidth="1"/>
    <col min="12277" max="12277" width="9.5703125" style="76" bestFit="1" customWidth="1"/>
    <col min="12278" max="12278" width="11.7109375" style="76" bestFit="1" customWidth="1"/>
    <col min="12279" max="12279" width="10" style="76" bestFit="1" customWidth="1"/>
    <col min="12280" max="12280" width="9" style="76" bestFit="1" customWidth="1"/>
    <col min="12281" max="12281" width="9.5703125" style="76" bestFit="1" customWidth="1"/>
    <col min="12282" max="12287" width="8.85546875" style="76" bestFit="1" customWidth="1"/>
    <col min="12288" max="12288" width="10.5703125" style="76" bestFit="1" customWidth="1"/>
    <col min="12289" max="12289" width="8.85546875" style="76" bestFit="1" customWidth="1"/>
    <col min="12290" max="12290" width="10.5703125" style="76" bestFit="1" customWidth="1"/>
    <col min="12291" max="12291" width="8.85546875" style="76" bestFit="1" customWidth="1"/>
    <col min="12292" max="12292" width="10.5703125" style="76" bestFit="1" customWidth="1"/>
    <col min="12293" max="12293" width="8.85546875" style="76" bestFit="1" customWidth="1"/>
    <col min="12294" max="12294" width="10.5703125" style="76" bestFit="1" customWidth="1"/>
    <col min="12295" max="12295" width="13.42578125" style="76" bestFit="1" customWidth="1"/>
    <col min="12296" max="12296" width="11.42578125" style="76" bestFit="1" customWidth="1"/>
    <col min="12297" max="12299" width="5.85546875" style="76" customWidth="1"/>
    <col min="12300" max="12300" width="6.140625" style="76" customWidth="1"/>
    <col min="12301" max="12301" width="46.42578125" style="76" bestFit="1" customWidth="1"/>
    <col min="12302" max="12302" width="8.85546875" style="76" bestFit="1" customWidth="1"/>
    <col min="12303" max="12303" width="13.85546875" style="76" customWidth="1"/>
    <col min="12304" max="12304" width="13.140625" style="76" bestFit="1" customWidth="1"/>
    <col min="12305" max="12305" width="12.7109375" style="76" bestFit="1" customWidth="1"/>
    <col min="12306" max="12307" width="12.7109375" style="76" customWidth="1"/>
    <col min="12308" max="12308" width="13.42578125" style="76" bestFit="1" customWidth="1"/>
    <col min="12309" max="12309" width="11.42578125" style="76" bestFit="1" customWidth="1"/>
    <col min="12310" max="12310" width="6.140625" style="76" customWidth="1"/>
    <col min="12311" max="12311" width="24.5703125" style="76" customWidth="1"/>
    <col min="12312" max="12525" width="11.42578125" style="76"/>
    <col min="12526" max="12526" width="48" style="76" bestFit="1" customWidth="1"/>
    <col min="12527" max="12527" width="10.5703125" style="76" bestFit="1" customWidth="1"/>
    <col min="12528" max="12528" width="12.5703125" style="76" bestFit="1" customWidth="1"/>
    <col min="12529" max="12529" width="11" style="76" bestFit="1" customWidth="1"/>
    <col min="12530" max="12530" width="9.7109375" style="76" bestFit="1" customWidth="1"/>
    <col min="12531" max="12531" width="10.42578125" style="76" bestFit="1" customWidth="1"/>
    <col min="12532" max="12532" width="10.140625" style="76" bestFit="1" customWidth="1"/>
    <col min="12533" max="12533" width="9.5703125" style="76" bestFit="1" customWidth="1"/>
    <col min="12534" max="12534" width="11.7109375" style="76" bestFit="1" customWidth="1"/>
    <col min="12535" max="12535" width="10" style="76" bestFit="1" customWidth="1"/>
    <col min="12536" max="12536" width="9" style="76" bestFit="1" customWidth="1"/>
    <col min="12537" max="12537" width="9.5703125" style="76" bestFit="1" customWidth="1"/>
    <col min="12538" max="12543" width="8.85546875" style="76" bestFit="1" customWidth="1"/>
    <col min="12544" max="12544" width="10.5703125" style="76" bestFit="1" customWidth="1"/>
    <col min="12545" max="12545" width="8.85546875" style="76" bestFit="1" customWidth="1"/>
    <col min="12546" max="12546" width="10.5703125" style="76" bestFit="1" customWidth="1"/>
    <col min="12547" max="12547" width="8.85546875" style="76" bestFit="1" customWidth="1"/>
    <col min="12548" max="12548" width="10.5703125" style="76" bestFit="1" customWidth="1"/>
    <col min="12549" max="12549" width="8.85546875" style="76" bestFit="1" customWidth="1"/>
    <col min="12550" max="12550" width="10.5703125" style="76" bestFit="1" customWidth="1"/>
    <col min="12551" max="12551" width="13.42578125" style="76" bestFit="1" customWidth="1"/>
    <col min="12552" max="12552" width="11.42578125" style="76" bestFit="1" customWidth="1"/>
    <col min="12553" max="12555" width="5.85546875" style="76" customWidth="1"/>
    <col min="12556" max="12556" width="6.140625" style="76" customWidth="1"/>
    <col min="12557" max="12557" width="46.42578125" style="76" bestFit="1" customWidth="1"/>
    <col min="12558" max="12558" width="8.85546875" style="76" bestFit="1" customWidth="1"/>
    <col min="12559" max="12559" width="13.85546875" style="76" customWidth="1"/>
    <col min="12560" max="12560" width="13.140625" style="76" bestFit="1" customWidth="1"/>
    <col min="12561" max="12561" width="12.7109375" style="76" bestFit="1" customWidth="1"/>
    <col min="12562" max="12563" width="12.7109375" style="76" customWidth="1"/>
    <col min="12564" max="12564" width="13.42578125" style="76" bestFit="1" customWidth="1"/>
    <col min="12565" max="12565" width="11.42578125" style="76" bestFit="1" customWidth="1"/>
    <col min="12566" max="12566" width="6.140625" style="76" customWidth="1"/>
    <col min="12567" max="12567" width="24.5703125" style="76" customWidth="1"/>
    <col min="12568" max="12781" width="11.42578125" style="76"/>
    <col min="12782" max="12782" width="48" style="76" bestFit="1" customWidth="1"/>
    <col min="12783" max="12783" width="10.5703125" style="76" bestFit="1" customWidth="1"/>
    <col min="12784" max="12784" width="12.5703125" style="76" bestFit="1" customWidth="1"/>
    <col min="12785" max="12785" width="11" style="76" bestFit="1" customWidth="1"/>
    <col min="12786" max="12786" width="9.7109375" style="76" bestFit="1" customWidth="1"/>
    <col min="12787" max="12787" width="10.42578125" style="76" bestFit="1" customWidth="1"/>
    <col min="12788" max="12788" width="10.140625" style="76" bestFit="1" customWidth="1"/>
    <col min="12789" max="12789" width="9.5703125" style="76" bestFit="1" customWidth="1"/>
    <col min="12790" max="12790" width="11.7109375" style="76" bestFit="1" customWidth="1"/>
    <col min="12791" max="12791" width="10" style="76" bestFit="1" customWidth="1"/>
    <col min="12792" max="12792" width="9" style="76" bestFit="1" customWidth="1"/>
    <col min="12793" max="12793" width="9.5703125" style="76" bestFit="1" customWidth="1"/>
    <col min="12794" max="12799" width="8.85546875" style="76" bestFit="1" customWidth="1"/>
    <col min="12800" max="12800" width="10.5703125" style="76" bestFit="1" customWidth="1"/>
    <col min="12801" max="12801" width="8.85546875" style="76" bestFit="1" customWidth="1"/>
    <col min="12802" max="12802" width="10.5703125" style="76" bestFit="1" customWidth="1"/>
    <col min="12803" max="12803" width="8.85546875" style="76" bestFit="1" customWidth="1"/>
    <col min="12804" max="12804" width="10.5703125" style="76" bestFit="1" customWidth="1"/>
    <col min="12805" max="12805" width="8.85546875" style="76" bestFit="1" customWidth="1"/>
    <col min="12806" max="12806" width="10.5703125" style="76" bestFit="1" customWidth="1"/>
    <col min="12807" max="12807" width="13.42578125" style="76" bestFit="1" customWidth="1"/>
    <col min="12808" max="12808" width="11.42578125" style="76" bestFit="1" customWidth="1"/>
    <col min="12809" max="12811" width="5.85546875" style="76" customWidth="1"/>
    <col min="12812" max="12812" width="6.140625" style="76" customWidth="1"/>
    <col min="12813" max="12813" width="46.42578125" style="76" bestFit="1" customWidth="1"/>
    <col min="12814" max="12814" width="8.85546875" style="76" bestFit="1" customWidth="1"/>
    <col min="12815" max="12815" width="13.85546875" style="76" customWidth="1"/>
    <col min="12816" max="12816" width="13.140625" style="76" bestFit="1" customWidth="1"/>
    <col min="12817" max="12817" width="12.7109375" style="76" bestFit="1" customWidth="1"/>
    <col min="12818" max="12819" width="12.7109375" style="76" customWidth="1"/>
    <col min="12820" max="12820" width="13.42578125" style="76" bestFit="1" customWidth="1"/>
    <col min="12821" max="12821" width="11.42578125" style="76" bestFit="1" customWidth="1"/>
    <col min="12822" max="12822" width="6.140625" style="76" customWidth="1"/>
    <col min="12823" max="12823" width="24.5703125" style="76" customWidth="1"/>
    <col min="12824" max="13037" width="11.42578125" style="76"/>
    <col min="13038" max="13038" width="48" style="76" bestFit="1" customWidth="1"/>
    <col min="13039" max="13039" width="10.5703125" style="76" bestFit="1" customWidth="1"/>
    <col min="13040" max="13040" width="12.5703125" style="76" bestFit="1" customWidth="1"/>
    <col min="13041" max="13041" width="11" style="76" bestFit="1" customWidth="1"/>
    <col min="13042" max="13042" width="9.7109375" style="76" bestFit="1" customWidth="1"/>
    <col min="13043" max="13043" width="10.42578125" style="76" bestFit="1" customWidth="1"/>
    <col min="13044" max="13044" width="10.140625" style="76" bestFit="1" customWidth="1"/>
    <col min="13045" max="13045" width="9.5703125" style="76" bestFit="1" customWidth="1"/>
    <col min="13046" max="13046" width="11.7109375" style="76" bestFit="1" customWidth="1"/>
    <col min="13047" max="13047" width="10" style="76" bestFit="1" customWidth="1"/>
    <col min="13048" max="13048" width="9" style="76" bestFit="1" customWidth="1"/>
    <col min="13049" max="13049" width="9.5703125" style="76" bestFit="1" customWidth="1"/>
    <col min="13050" max="13055" width="8.85546875" style="76" bestFit="1" customWidth="1"/>
    <col min="13056" max="13056" width="10.5703125" style="76" bestFit="1" customWidth="1"/>
    <col min="13057" max="13057" width="8.85546875" style="76" bestFit="1" customWidth="1"/>
    <col min="13058" max="13058" width="10.5703125" style="76" bestFit="1" customWidth="1"/>
    <col min="13059" max="13059" width="8.85546875" style="76" bestFit="1" customWidth="1"/>
    <col min="13060" max="13060" width="10.5703125" style="76" bestFit="1" customWidth="1"/>
    <col min="13061" max="13061" width="8.85546875" style="76" bestFit="1" customWidth="1"/>
    <col min="13062" max="13062" width="10.5703125" style="76" bestFit="1" customWidth="1"/>
    <col min="13063" max="13063" width="13.42578125" style="76" bestFit="1" customWidth="1"/>
    <col min="13064" max="13064" width="11.42578125" style="76" bestFit="1" customWidth="1"/>
    <col min="13065" max="13067" width="5.85546875" style="76" customWidth="1"/>
    <col min="13068" max="13068" width="6.140625" style="76" customWidth="1"/>
    <col min="13069" max="13069" width="46.42578125" style="76" bestFit="1" customWidth="1"/>
    <col min="13070" max="13070" width="8.85546875" style="76" bestFit="1" customWidth="1"/>
    <col min="13071" max="13071" width="13.85546875" style="76" customWidth="1"/>
    <col min="13072" max="13072" width="13.140625" style="76" bestFit="1" customWidth="1"/>
    <col min="13073" max="13073" width="12.7109375" style="76" bestFit="1" customWidth="1"/>
    <col min="13074" max="13075" width="12.7109375" style="76" customWidth="1"/>
    <col min="13076" max="13076" width="13.42578125" style="76" bestFit="1" customWidth="1"/>
    <col min="13077" max="13077" width="11.42578125" style="76" bestFit="1" customWidth="1"/>
    <col min="13078" max="13078" width="6.140625" style="76" customWidth="1"/>
    <col min="13079" max="13079" width="24.5703125" style="76" customWidth="1"/>
    <col min="13080" max="13293" width="11.42578125" style="76"/>
    <col min="13294" max="13294" width="48" style="76" bestFit="1" customWidth="1"/>
    <col min="13295" max="13295" width="10.5703125" style="76" bestFit="1" customWidth="1"/>
    <col min="13296" max="13296" width="12.5703125" style="76" bestFit="1" customWidth="1"/>
    <col min="13297" max="13297" width="11" style="76" bestFit="1" customWidth="1"/>
    <col min="13298" max="13298" width="9.7109375" style="76" bestFit="1" customWidth="1"/>
    <col min="13299" max="13299" width="10.42578125" style="76" bestFit="1" customWidth="1"/>
    <col min="13300" max="13300" width="10.140625" style="76" bestFit="1" customWidth="1"/>
    <col min="13301" max="13301" width="9.5703125" style="76" bestFit="1" customWidth="1"/>
    <col min="13302" max="13302" width="11.7109375" style="76" bestFit="1" customWidth="1"/>
    <col min="13303" max="13303" width="10" style="76" bestFit="1" customWidth="1"/>
    <col min="13304" max="13304" width="9" style="76" bestFit="1" customWidth="1"/>
    <col min="13305" max="13305" width="9.5703125" style="76" bestFit="1" customWidth="1"/>
    <col min="13306" max="13311" width="8.85546875" style="76" bestFit="1" customWidth="1"/>
    <col min="13312" max="13312" width="10.5703125" style="76" bestFit="1" customWidth="1"/>
    <col min="13313" max="13313" width="8.85546875" style="76" bestFit="1" customWidth="1"/>
    <col min="13314" max="13314" width="10.5703125" style="76" bestFit="1" customWidth="1"/>
    <col min="13315" max="13315" width="8.85546875" style="76" bestFit="1" customWidth="1"/>
    <col min="13316" max="13316" width="10.5703125" style="76" bestFit="1" customWidth="1"/>
    <col min="13317" max="13317" width="8.85546875" style="76" bestFit="1" customWidth="1"/>
    <col min="13318" max="13318" width="10.5703125" style="76" bestFit="1" customWidth="1"/>
    <col min="13319" max="13319" width="13.42578125" style="76" bestFit="1" customWidth="1"/>
    <col min="13320" max="13320" width="11.42578125" style="76" bestFit="1" customWidth="1"/>
    <col min="13321" max="13323" width="5.85546875" style="76" customWidth="1"/>
    <col min="13324" max="13324" width="6.140625" style="76" customWidth="1"/>
    <col min="13325" max="13325" width="46.42578125" style="76" bestFit="1" customWidth="1"/>
    <col min="13326" max="13326" width="8.85546875" style="76" bestFit="1" customWidth="1"/>
    <col min="13327" max="13327" width="13.85546875" style="76" customWidth="1"/>
    <col min="13328" max="13328" width="13.140625" style="76" bestFit="1" customWidth="1"/>
    <col min="13329" max="13329" width="12.7109375" style="76" bestFit="1" customWidth="1"/>
    <col min="13330" max="13331" width="12.7109375" style="76" customWidth="1"/>
    <col min="13332" max="13332" width="13.42578125" style="76" bestFit="1" customWidth="1"/>
    <col min="13333" max="13333" width="11.42578125" style="76" bestFit="1" customWidth="1"/>
    <col min="13334" max="13334" width="6.140625" style="76" customWidth="1"/>
    <col min="13335" max="13335" width="24.5703125" style="76" customWidth="1"/>
    <col min="13336" max="13549" width="11.42578125" style="76"/>
    <col min="13550" max="13550" width="48" style="76" bestFit="1" customWidth="1"/>
    <col min="13551" max="13551" width="10.5703125" style="76" bestFit="1" customWidth="1"/>
    <col min="13552" max="13552" width="12.5703125" style="76" bestFit="1" customWidth="1"/>
    <col min="13553" max="13553" width="11" style="76" bestFit="1" customWidth="1"/>
    <col min="13554" max="13554" width="9.7109375" style="76" bestFit="1" customWidth="1"/>
    <col min="13555" max="13555" width="10.42578125" style="76" bestFit="1" customWidth="1"/>
    <col min="13556" max="13556" width="10.140625" style="76" bestFit="1" customWidth="1"/>
    <col min="13557" max="13557" width="9.5703125" style="76" bestFit="1" customWidth="1"/>
    <col min="13558" max="13558" width="11.7109375" style="76" bestFit="1" customWidth="1"/>
    <col min="13559" max="13559" width="10" style="76" bestFit="1" customWidth="1"/>
    <col min="13560" max="13560" width="9" style="76" bestFit="1" customWidth="1"/>
    <col min="13561" max="13561" width="9.5703125" style="76" bestFit="1" customWidth="1"/>
    <col min="13562" max="13567" width="8.85546875" style="76" bestFit="1" customWidth="1"/>
    <col min="13568" max="13568" width="10.5703125" style="76" bestFit="1" customWidth="1"/>
    <col min="13569" max="13569" width="8.85546875" style="76" bestFit="1" customWidth="1"/>
    <col min="13570" max="13570" width="10.5703125" style="76" bestFit="1" customWidth="1"/>
    <col min="13571" max="13571" width="8.85546875" style="76" bestFit="1" customWidth="1"/>
    <col min="13572" max="13572" width="10.5703125" style="76" bestFit="1" customWidth="1"/>
    <col min="13573" max="13573" width="8.85546875" style="76" bestFit="1" customWidth="1"/>
    <col min="13574" max="13574" width="10.5703125" style="76" bestFit="1" customWidth="1"/>
    <col min="13575" max="13575" width="13.42578125" style="76" bestFit="1" customWidth="1"/>
    <col min="13576" max="13576" width="11.42578125" style="76" bestFit="1" customWidth="1"/>
    <col min="13577" max="13579" width="5.85546875" style="76" customWidth="1"/>
    <col min="13580" max="13580" width="6.140625" style="76" customWidth="1"/>
    <col min="13581" max="13581" width="46.42578125" style="76" bestFit="1" customWidth="1"/>
    <col min="13582" max="13582" width="8.85546875" style="76" bestFit="1" customWidth="1"/>
    <col min="13583" max="13583" width="13.85546875" style="76" customWidth="1"/>
    <col min="13584" max="13584" width="13.140625" style="76" bestFit="1" customWidth="1"/>
    <col min="13585" max="13585" width="12.7109375" style="76" bestFit="1" customWidth="1"/>
    <col min="13586" max="13587" width="12.7109375" style="76" customWidth="1"/>
    <col min="13588" max="13588" width="13.42578125" style="76" bestFit="1" customWidth="1"/>
    <col min="13589" max="13589" width="11.42578125" style="76" bestFit="1" customWidth="1"/>
    <col min="13590" max="13590" width="6.140625" style="76" customWidth="1"/>
    <col min="13591" max="13591" width="24.5703125" style="76" customWidth="1"/>
    <col min="13592" max="13805" width="11.42578125" style="76"/>
    <col min="13806" max="13806" width="48" style="76" bestFit="1" customWidth="1"/>
    <col min="13807" max="13807" width="10.5703125" style="76" bestFit="1" customWidth="1"/>
    <col min="13808" max="13808" width="12.5703125" style="76" bestFit="1" customWidth="1"/>
    <col min="13809" max="13809" width="11" style="76" bestFit="1" customWidth="1"/>
    <col min="13810" max="13810" width="9.7109375" style="76" bestFit="1" customWidth="1"/>
    <col min="13811" max="13811" width="10.42578125" style="76" bestFit="1" customWidth="1"/>
    <col min="13812" max="13812" width="10.140625" style="76" bestFit="1" customWidth="1"/>
    <col min="13813" max="13813" width="9.5703125" style="76" bestFit="1" customWidth="1"/>
    <col min="13814" max="13814" width="11.7109375" style="76" bestFit="1" customWidth="1"/>
    <col min="13815" max="13815" width="10" style="76" bestFit="1" customWidth="1"/>
    <col min="13816" max="13816" width="9" style="76" bestFit="1" customWidth="1"/>
    <col min="13817" max="13817" width="9.5703125" style="76" bestFit="1" customWidth="1"/>
    <col min="13818" max="13823" width="8.85546875" style="76" bestFit="1" customWidth="1"/>
    <col min="13824" max="13824" width="10.5703125" style="76" bestFit="1" customWidth="1"/>
    <col min="13825" max="13825" width="8.85546875" style="76" bestFit="1" customWidth="1"/>
    <col min="13826" max="13826" width="10.5703125" style="76" bestFit="1" customWidth="1"/>
    <col min="13827" max="13827" width="8.85546875" style="76" bestFit="1" customWidth="1"/>
    <col min="13828" max="13828" width="10.5703125" style="76" bestFit="1" customWidth="1"/>
    <col min="13829" max="13829" width="8.85546875" style="76" bestFit="1" customWidth="1"/>
    <col min="13830" max="13830" width="10.5703125" style="76" bestFit="1" customWidth="1"/>
    <col min="13831" max="13831" width="13.42578125" style="76" bestFit="1" customWidth="1"/>
    <col min="13832" max="13832" width="11.42578125" style="76" bestFit="1" customWidth="1"/>
    <col min="13833" max="13835" width="5.85546875" style="76" customWidth="1"/>
    <col min="13836" max="13836" width="6.140625" style="76" customWidth="1"/>
    <col min="13837" max="13837" width="46.42578125" style="76" bestFit="1" customWidth="1"/>
    <col min="13838" max="13838" width="8.85546875" style="76" bestFit="1" customWidth="1"/>
    <col min="13839" max="13839" width="13.85546875" style="76" customWidth="1"/>
    <col min="13840" max="13840" width="13.140625" style="76" bestFit="1" customWidth="1"/>
    <col min="13841" max="13841" width="12.7109375" style="76" bestFit="1" customWidth="1"/>
    <col min="13842" max="13843" width="12.7109375" style="76" customWidth="1"/>
    <col min="13844" max="13844" width="13.42578125" style="76" bestFit="1" customWidth="1"/>
    <col min="13845" max="13845" width="11.42578125" style="76" bestFit="1" customWidth="1"/>
    <col min="13846" max="13846" width="6.140625" style="76" customWidth="1"/>
    <col min="13847" max="13847" width="24.5703125" style="76" customWidth="1"/>
    <col min="13848" max="14061" width="11.42578125" style="76"/>
    <col min="14062" max="14062" width="48" style="76" bestFit="1" customWidth="1"/>
    <col min="14063" max="14063" width="10.5703125" style="76" bestFit="1" customWidth="1"/>
    <col min="14064" max="14064" width="12.5703125" style="76" bestFit="1" customWidth="1"/>
    <col min="14065" max="14065" width="11" style="76" bestFit="1" customWidth="1"/>
    <col min="14066" max="14066" width="9.7109375" style="76" bestFit="1" customWidth="1"/>
    <col min="14067" max="14067" width="10.42578125" style="76" bestFit="1" customWidth="1"/>
    <col min="14068" max="14068" width="10.140625" style="76" bestFit="1" customWidth="1"/>
    <col min="14069" max="14069" width="9.5703125" style="76" bestFit="1" customWidth="1"/>
    <col min="14070" max="14070" width="11.7109375" style="76" bestFit="1" customWidth="1"/>
    <col min="14071" max="14071" width="10" style="76" bestFit="1" customWidth="1"/>
    <col min="14072" max="14072" width="9" style="76" bestFit="1" customWidth="1"/>
    <col min="14073" max="14073" width="9.5703125" style="76" bestFit="1" customWidth="1"/>
    <col min="14074" max="14079" width="8.85546875" style="76" bestFit="1" customWidth="1"/>
    <col min="14080" max="14080" width="10.5703125" style="76" bestFit="1" customWidth="1"/>
    <col min="14081" max="14081" width="8.85546875" style="76" bestFit="1" customWidth="1"/>
    <col min="14082" max="14082" width="10.5703125" style="76" bestFit="1" customWidth="1"/>
    <col min="14083" max="14083" width="8.85546875" style="76" bestFit="1" customWidth="1"/>
    <col min="14084" max="14084" width="10.5703125" style="76" bestFit="1" customWidth="1"/>
    <col min="14085" max="14085" width="8.85546875" style="76" bestFit="1" customWidth="1"/>
    <col min="14086" max="14086" width="10.5703125" style="76" bestFit="1" customWidth="1"/>
    <col min="14087" max="14087" width="13.42578125" style="76" bestFit="1" customWidth="1"/>
    <col min="14088" max="14088" width="11.42578125" style="76" bestFit="1" customWidth="1"/>
    <col min="14089" max="14091" width="5.85546875" style="76" customWidth="1"/>
    <col min="14092" max="14092" width="6.140625" style="76" customWidth="1"/>
    <col min="14093" max="14093" width="46.42578125" style="76" bestFit="1" customWidth="1"/>
    <col min="14094" max="14094" width="8.85546875" style="76" bestFit="1" customWidth="1"/>
    <col min="14095" max="14095" width="13.85546875" style="76" customWidth="1"/>
    <col min="14096" max="14096" width="13.140625" style="76" bestFit="1" customWidth="1"/>
    <col min="14097" max="14097" width="12.7109375" style="76" bestFit="1" customWidth="1"/>
    <col min="14098" max="14099" width="12.7109375" style="76" customWidth="1"/>
    <col min="14100" max="14100" width="13.42578125" style="76" bestFit="1" customWidth="1"/>
    <col min="14101" max="14101" width="11.42578125" style="76" bestFit="1" customWidth="1"/>
    <col min="14102" max="14102" width="6.140625" style="76" customWidth="1"/>
    <col min="14103" max="14103" width="24.5703125" style="76" customWidth="1"/>
    <col min="14104" max="14317" width="11.42578125" style="76"/>
    <col min="14318" max="14318" width="48" style="76" bestFit="1" customWidth="1"/>
    <col min="14319" max="14319" width="10.5703125" style="76" bestFit="1" customWidth="1"/>
    <col min="14320" max="14320" width="12.5703125" style="76" bestFit="1" customWidth="1"/>
    <col min="14321" max="14321" width="11" style="76" bestFit="1" customWidth="1"/>
    <col min="14322" max="14322" width="9.7109375" style="76" bestFit="1" customWidth="1"/>
    <col min="14323" max="14323" width="10.42578125" style="76" bestFit="1" customWidth="1"/>
    <col min="14324" max="14324" width="10.140625" style="76" bestFit="1" customWidth="1"/>
    <col min="14325" max="14325" width="9.5703125" style="76" bestFit="1" customWidth="1"/>
    <col min="14326" max="14326" width="11.7109375" style="76" bestFit="1" customWidth="1"/>
    <col min="14327" max="14327" width="10" style="76" bestFit="1" customWidth="1"/>
    <col min="14328" max="14328" width="9" style="76" bestFit="1" customWidth="1"/>
    <col min="14329" max="14329" width="9.5703125" style="76" bestFit="1" customWidth="1"/>
    <col min="14330" max="14335" width="8.85546875" style="76" bestFit="1" customWidth="1"/>
    <col min="14336" max="14336" width="10.5703125" style="76" bestFit="1" customWidth="1"/>
    <col min="14337" max="14337" width="8.85546875" style="76" bestFit="1" customWidth="1"/>
    <col min="14338" max="14338" width="10.5703125" style="76" bestFit="1" customWidth="1"/>
    <col min="14339" max="14339" width="8.85546875" style="76" bestFit="1" customWidth="1"/>
    <col min="14340" max="14340" width="10.5703125" style="76" bestFit="1" customWidth="1"/>
    <col min="14341" max="14341" width="8.85546875" style="76" bestFit="1" customWidth="1"/>
    <col min="14342" max="14342" width="10.5703125" style="76" bestFit="1" customWidth="1"/>
    <col min="14343" max="14343" width="13.42578125" style="76" bestFit="1" customWidth="1"/>
    <col min="14344" max="14344" width="11.42578125" style="76" bestFit="1" customWidth="1"/>
    <col min="14345" max="14347" width="5.85546875" style="76" customWidth="1"/>
    <col min="14348" max="14348" width="6.140625" style="76" customWidth="1"/>
    <col min="14349" max="14349" width="46.42578125" style="76" bestFit="1" customWidth="1"/>
    <col min="14350" max="14350" width="8.85546875" style="76" bestFit="1" customWidth="1"/>
    <col min="14351" max="14351" width="13.85546875" style="76" customWidth="1"/>
    <col min="14352" max="14352" width="13.140625" style="76" bestFit="1" customWidth="1"/>
    <col min="14353" max="14353" width="12.7109375" style="76" bestFit="1" customWidth="1"/>
    <col min="14354" max="14355" width="12.7109375" style="76" customWidth="1"/>
    <col min="14356" max="14356" width="13.42578125" style="76" bestFit="1" customWidth="1"/>
    <col min="14357" max="14357" width="11.42578125" style="76" bestFit="1" customWidth="1"/>
    <col min="14358" max="14358" width="6.140625" style="76" customWidth="1"/>
    <col min="14359" max="14359" width="24.5703125" style="76" customWidth="1"/>
    <col min="14360" max="14573" width="11.42578125" style="76"/>
    <col min="14574" max="14574" width="48" style="76" bestFit="1" customWidth="1"/>
    <col min="14575" max="14575" width="10.5703125" style="76" bestFit="1" customWidth="1"/>
    <col min="14576" max="14576" width="12.5703125" style="76" bestFit="1" customWidth="1"/>
    <col min="14577" max="14577" width="11" style="76" bestFit="1" customWidth="1"/>
    <col min="14578" max="14578" width="9.7109375" style="76" bestFit="1" customWidth="1"/>
    <col min="14579" max="14579" width="10.42578125" style="76" bestFit="1" customWidth="1"/>
    <col min="14580" max="14580" width="10.140625" style="76" bestFit="1" customWidth="1"/>
    <col min="14581" max="14581" width="9.5703125" style="76" bestFit="1" customWidth="1"/>
    <col min="14582" max="14582" width="11.7109375" style="76" bestFit="1" customWidth="1"/>
    <col min="14583" max="14583" width="10" style="76" bestFit="1" customWidth="1"/>
    <col min="14584" max="14584" width="9" style="76" bestFit="1" customWidth="1"/>
    <col min="14585" max="14585" width="9.5703125" style="76" bestFit="1" customWidth="1"/>
    <col min="14586" max="14591" width="8.85546875" style="76" bestFit="1" customWidth="1"/>
    <col min="14592" max="14592" width="10.5703125" style="76" bestFit="1" customWidth="1"/>
    <col min="14593" max="14593" width="8.85546875" style="76" bestFit="1" customWidth="1"/>
    <col min="14594" max="14594" width="10.5703125" style="76" bestFit="1" customWidth="1"/>
    <col min="14595" max="14595" width="8.85546875" style="76" bestFit="1" customWidth="1"/>
    <col min="14596" max="14596" width="10.5703125" style="76" bestFit="1" customWidth="1"/>
    <col min="14597" max="14597" width="8.85546875" style="76" bestFit="1" customWidth="1"/>
    <col min="14598" max="14598" width="10.5703125" style="76" bestFit="1" customWidth="1"/>
    <col min="14599" max="14599" width="13.42578125" style="76" bestFit="1" customWidth="1"/>
    <col min="14600" max="14600" width="11.42578125" style="76" bestFit="1" customWidth="1"/>
    <col min="14601" max="14603" width="5.85546875" style="76" customWidth="1"/>
    <col min="14604" max="14604" width="6.140625" style="76" customWidth="1"/>
    <col min="14605" max="14605" width="46.42578125" style="76" bestFit="1" customWidth="1"/>
    <col min="14606" max="14606" width="8.85546875" style="76" bestFit="1" customWidth="1"/>
    <col min="14607" max="14607" width="13.85546875" style="76" customWidth="1"/>
    <col min="14608" max="14608" width="13.140625" style="76" bestFit="1" customWidth="1"/>
    <col min="14609" max="14609" width="12.7109375" style="76" bestFit="1" customWidth="1"/>
    <col min="14610" max="14611" width="12.7109375" style="76" customWidth="1"/>
    <col min="14612" max="14612" width="13.42578125" style="76" bestFit="1" customWidth="1"/>
    <col min="14613" max="14613" width="11.42578125" style="76" bestFit="1" customWidth="1"/>
    <col min="14614" max="14614" width="6.140625" style="76" customWidth="1"/>
    <col min="14615" max="14615" width="24.5703125" style="76" customWidth="1"/>
    <col min="14616" max="14829" width="11.42578125" style="76"/>
    <col min="14830" max="14830" width="48" style="76" bestFit="1" customWidth="1"/>
    <col min="14831" max="14831" width="10.5703125" style="76" bestFit="1" customWidth="1"/>
    <col min="14832" max="14832" width="12.5703125" style="76" bestFit="1" customWidth="1"/>
    <col min="14833" max="14833" width="11" style="76" bestFit="1" customWidth="1"/>
    <col min="14834" max="14834" width="9.7109375" style="76" bestFit="1" customWidth="1"/>
    <col min="14835" max="14835" width="10.42578125" style="76" bestFit="1" customWidth="1"/>
    <col min="14836" max="14836" width="10.140625" style="76" bestFit="1" customWidth="1"/>
    <col min="14837" max="14837" width="9.5703125" style="76" bestFit="1" customWidth="1"/>
    <col min="14838" max="14838" width="11.7109375" style="76" bestFit="1" customWidth="1"/>
    <col min="14839" max="14839" width="10" style="76" bestFit="1" customWidth="1"/>
    <col min="14840" max="14840" width="9" style="76" bestFit="1" customWidth="1"/>
    <col min="14841" max="14841" width="9.5703125" style="76" bestFit="1" customWidth="1"/>
    <col min="14842" max="14847" width="8.85546875" style="76" bestFit="1" customWidth="1"/>
    <col min="14848" max="14848" width="10.5703125" style="76" bestFit="1" customWidth="1"/>
    <col min="14849" max="14849" width="8.85546875" style="76" bestFit="1" customWidth="1"/>
    <col min="14850" max="14850" width="10.5703125" style="76" bestFit="1" customWidth="1"/>
    <col min="14851" max="14851" width="8.85546875" style="76" bestFit="1" customWidth="1"/>
    <col min="14852" max="14852" width="10.5703125" style="76" bestFit="1" customWidth="1"/>
    <col min="14853" max="14853" width="8.85546875" style="76" bestFit="1" customWidth="1"/>
    <col min="14854" max="14854" width="10.5703125" style="76" bestFit="1" customWidth="1"/>
    <col min="14855" max="14855" width="13.42578125" style="76" bestFit="1" customWidth="1"/>
    <col min="14856" max="14856" width="11.42578125" style="76" bestFit="1" customWidth="1"/>
    <col min="14857" max="14859" width="5.85546875" style="76" customWidth="1"/>
    <col min="14860" max="14860" width="6.140625" style="76" customWidth="1"/>
    <col min="14861" max="14861" width="46.42578125" style="76" bestFit="1" customWidth="1"/>
    <col min="14862" max="14862" width="8.85546875" style="76" bestFit="1" customWidth="1"/>
    <col min="14863" max="14863" width="13.85546875" style="76" customWidth="1"/>
    <col min="14864" max="14864" width="13.140625" style="76" bestFit="1" customWidth="1"/>
    <col min="14865" max="14865" width="12.7109375" style="76" bestFit="1" customWidth="1"/>
    <col min="14866" max="14867" width="12.7109375" style="76" customWidth="1"/>
    <col min="14868" max="14868" width="13.42578125" style="76" bestFit="1" customWidth="1"/>
    <col min="14869" max="14869" width="11.42578125" style="76" bestFit="1" customWidth="1"/>
    <col min="14870" max="14870" width="6.140625" style="76" customWidth="1"/>
    <col min="14871" max="14871" width="24.5703125" style="76" customWidth="1"/>
    <col min="14872" max="15085" width="11.42578125" style="76"/>
    <col min="15086" max="15086" width="48" style="76" bestFit="1" customWidth="1"/>
    <col min="15087" max="15087" width="10.5703125" style="76" bestFit="1" customWidth="1"/>
    <col min="15088" max="15088" width="12.5703125" style="76" bestFit="1" customWidth="1"/>
    <col min="15089" max="15089" width="11" style="76" bestFit="1" customWidth="1"/>
    <col min="15090" max="15090" width="9.7109375" style="76" bestFit="1" customWidth="1"/>
    <col min="15091" max="15091" width="10.42578125" style="76" bestFit="1" customWidth="1"/>
    <col min="15092" max="15092" width="10.140625" style="76" bestFit="1" customWidth="1"/>
    <col min="15093" max="15093" width="9.5703125" style="76" bestFit="1" customWidth="1"/>
    <col min="15094" max="15094" width="11.7109375" style="76" bestFit="1" customWidth="1"/>
    <col min="15095" max="15095" width="10" style="76" bestFit="1" customWidth="1"/>
    <col min="15096" max="15096" width="9" style="76" bestFit="1" customWidth="1"/>
    <col min="15097" max="15097" width="9.5703125" style="76" bestFit="1" customWidth="1"/>
    <col min="15098" max="15103" width="8.85546875" style="76" bestFit="1" customWidth="1"/>
    <col min="15104" max="15104" width="10.5703125" style="76" bestFit="1" customWidth="1"/>
    <col min="15105" max="15105" width="8.85546875" style="76" bestFit="1" customWidth="1"/>
    <col min="15106" max="15106" width="10.5703125" style="76" bestFit="1" customWidth="1"/>
    <col min="15107" max="15107" width="8.85546875" style="76" bestFit="1" customWidth="1"/>
    <col min="15108" max="15108" width="10.5703125" style="76" bestFit="1" customWidth="1"/>
    <col min="15109" max="15109" width="8.85546875" style="76" bestFit="1" customWidth="1"/>
    <col min="15110" max="15110" width="10.5703125" style="76" bestFit="1" customWidth="1"/>
    <col min="15111" max="15111" width="13.42578125" style="76" bestFit="1" customWidth="1"/>
    <col min="15112" max="15112" width="11.42578125" style="76" bestFit="1" customWidth="1"/>
    <col min="15113" max="15115" width="5.85546875" style="76" customWidth="1"/>
    <col min="15116" max="15116" width="6.140625" style="76" customWidth="1"/>
    <col min="15117" max="15117" width="46.42578125" style="76" bestFit="1" customWidth="1"/>
    <col min="15118" max="15118" width="8.85546875" style="76" bestFit="1" customWidth="1"/>
    <col min="15119" max="15119" width="13.85546875" style="76" customWidth="1"/>
    <col min="15120" max="15120" width="13.140625" style="76" bestFit="1" customWidth="1"/>
    <col min="15121" max="15121" width="12.7109375" style="76" bestFit="1" customWidth="1"/>
    <col min="15122" max="15123" width="12.7109375" style="76" customWidth="1"/>
    <col min="15124" max="15124" width="13.42578125" style="76" bestFit="1" customWidth="1"/>
    <col min="15125" max="15125" width="11.42578125" style="76" bestFit="1" customWidth="1"/>
    <col min="15126" max="15126" width="6.140625" style="76" customWidth="1"/>
    <col min="15127" max="15127" width="24.5703125" style="76" customWidth="1"/>
    <col min="15128" max="15341" width="11.42578125" style="76"/>
    <col min="15342" max="15342" width="48" style="76" bestFit="1" customWidth="1"/>
    <col min="15343" max="15343" width="10.5703125" style="76" bestFit="1" customWidth="1"/>
    <col min="15344" max="15344" width="12.5703125" style="76" bestFit="1" customWidth="1"/>
    <col min="15345" max="15345" width="11" style="76" bestFit="1" customWidth="1"/>
    <col min="15346" max="15346" width="9.7109375" style="76" bestFit="1" customWidth="1"/>
    <col min="15347" max="15347" width="10.42578125" style="76" bestFit="1" customWidth="1"/>
    <col min="15348" max="15348" width="10.140625" style="76" bestFit="1" customWidth="1"/>
    <col min="15349" max="15349" width="9.5703125" style="76" bestFit="1" customWidth="1"/>
    <col min="15350" max="15350" width="11.7109375" style="76" bestFit="1" customWidth="1"/>
    <col min="15351" max="15351" width="10" style="76" bestFit="1" customWidth="1"/>
    <col min="15352" max="15352" width="9" style="76" bestFit="1" customWidth="1"/>
    <col min="15353" max="15353" width="9.5703125" style="76" bestFit="1" customWidth="1"/>
    <col min="15354" max="15359" width="8.85546875" style="76" bestFit="1" customWidth="1"/>
    <col min="15360" max="15360" width="10.5703125" style="76" bestFit="1" customWidth="1"/>
    <col min="15361" max="15361" width="8.85546875" style="76" bestFit="1" customWidth="1"/>
    <col min="15362" max="15362" width="10.5703125" style="76" bestFit="1" customWidth="1"/>
    <col min="15363" max="15363" width="8.85546875" style="76" bestFit="1" customWidth="1"/>
    <col min="15364" max="15364" width="10.5703125" style="76" bestFit="1" customWidth="1"/>
    <col min="15365" max="15365" width="8.85546875" style="76" bestFit="1" customWidth="1"/>
    <col min="15366" max="15366" width="10.5703125" style="76" bestFit="1" customWidth="1"/>
    <col min="15367" max="15367" width="13.42578125" style="76" bestFit="1" customWidth="1"/>
    <col min="15368" max="15368" width="11.42578125" style="76" bestFit="1" customWidth="1"/>
    <col min="15369" max="15371" width="5.85546875" style="76" customWidth="1"/>
    <col min="15372" max="15372" width="6.140625" style="76" customWidth="1"/>
    <col min="15373" max="15373" width="46.42578125" style="76" bestFit="1" customWidth="1"/>
    <col min="15374" max="15374" width="8.85546875" style="76" bestFit="1" customWidth="1"/>
    <col min="15375" max="15375" width="13.85546875" style="76" customWidth="1"/>
    <col min="15376" max="15376" width="13.140625" style="76" bestFit="1" customWidth="1"/>
    <col min="15377" max="15377" width="12.7109375" style="76" bestFit="1" customWidth="1"/>
    <col min="15378" max="15379" width="12.7109375" style="76" customWidth="1"/>
    <col min="15380" max="15380" width="13.42578125" style="76" bestFit="1" customWidth="1"/>
    <col min="15381" max="15381" width="11.42578125" style="76" bestFit="1" customWidth="1"/>
    <col min="15382" max="15382" width="6.140625" style="76" customWidth="1"/>
    <col min="15383" max="15383" width="24.5703125" style="76" customWidth="1"/>
    <col min="15384" max="15597" width="11.42578125" style="76"/>
    <col min="15598" max="15598" width="48" style="76" bestFit="1" customWidth="1"/>
    <col min="15599" max="15599" width="10.5703125" style="76" bestFit="1" customWidth="1"/>
    <col min="15600" max="15600" width="12.5703125" style="76" bestFit="1" customWidth="1"/>
    <col min="15601" max="15601" width="11" style="76" bestFit="1" customWidth="1"/>
    <col min="15602" max="15602" width="9.7109375" style="76" bestFit="1" customWidth="1"/>
    <col min="15603" max="15603" width="10.42578125" style="76" bestFit="1" customWidth="1"/>
    <col min="15604" max="15604" width="10.140625" style="76" bestFit="1" customWidth="1"/>
    <col min="15605" max="15605" width="9.5703125" style="76" bestFit="1" customWidth="1"/>
    <col min="15606" max="15606" width="11.7109375" style="76" bestFit="1" customWidth="1"/>
    <col min="15607" max="15607" width="10" style="76" bestFit="1" customWidth="1"/>
    <col min="15608" max="15608" width="9" style="76" bestFit="1" customWidth="1"/>
    <col min="15609" max="15609" width="9.5703125" style="76" bestFit="1" customWidth="1"/>
    <col min="15610" max="15615" width="8.85546875" style="76" bestFit="1" customWidth="1"/>
    <col min="15616" max="15616" width="10.5703125" style="76" bestFit="1" customWidth="1"/>
    <col min="15617" max="15617" width="8.85546875" style="76" bestFit="1" customWidth="1"/>
    <col min="15618" max="15618" width="10.5703125" style="76" bestFit="1" customWidth="1"/>
    <col min="15619" max="15619" width="8.85546875" style="76" bestFit="1" customWidth="1"/>
    <col min="15620" max="15620" width="10.5703125" style="76" bestFit="1" customWidth="1"/>
    <col min="15621" max="15621" width="8.85546875" style="76" bestFit="1" customWidth="1"/>
    <col min="15622" max="15622" width="10.5703125" style="76" bestFit="1" customWidth="1"/>
    <col min="15623" max="15623" width="13.42578125" style="76" bestFit="1" customWidth="1"/>
    <col min="15624" max="15624" width="11.42578125" style="76" bestFit="1" customWidth="1"/>
    <col min="15625" max="15627" width="5.85546875" style="76" customWidth="1"/>
    <col min="15628" max="15628" width="6.140625" style="76" customWidth="1"/>
    <col min="15629" max="15629" width="46.42578125" style="76" bestFit="1" customWidth="1"/>
    <col min="15630" max="15630" width="8.85546875" style="76" bestFit="1" customWidth="1"/>
    <col min="15631" max="15631" width="13.85546875" style="76" customWidth="1"/>
    <col min="15632" max="15632" width="13.140625" style="76" bestFit="1" customWidth="1"/>
    <col min="15633" max="15633" width="12.7109375" style="76" bestFit="1" customWidth="1"/>
    <col min="15634" max="15635" width="12.7109375" style="76" customWidth="1"/>
    <col min="15636" max="15636" width="13.42578125" style="76" bestFit="1" customWidth="1"/>
    <col min="15637" max="15637" width="11.42578125" style="76" bestFit="1" customWidth="1"/>
    <col min="15638" max="15638" width="6.140625" style="76" customWidth="1"/>
    <col min="15639" max="15639" width="24.5703125" style="76" customWidth="1"/>
    <col min="15640" max="15853" width="11.42578125" style="76"/>
    <col min="15854" max="15854" width="48" style="76" bestFit="1" customWidth="1"/>
    <col min="15855" max="15855" width="10.5703125" style="76" bestFit="1" customWidth="1"/>
    <col min="15856" max="15856" width="12.5703125" style="76" bestFit="1" customWidth="1"/>
    <col min="15857" max="15857" width="11" style="76" bestFit="1" customWidth="1"/>
    <col min="15858" max="15858" width="9.7109375" style="76" bestFit="1" customWidth="1"/>
    <col min="15859" max="15859" width="10.42578125" style="76" bestFit="1" customWidth="1"/>
    <col min="15860" max="15860" width="10.140625" style="76" bestFit="1" customWidth="1"/>
    <col min="15861" max="15861" width="9.5703125" style="76" bestFit="1" customWidth="1"/>
    <col min="15862" max="15862" width="11.7109375" style="76" bestFit="1" customWidth="1"/>
    <col min="15863" max="15863" width="10" style="76" bestFit="1" customWidth="1"/>
    <col min="15864" max="15864" width="9" style="76" bestFit="1" customWidth="1"/>
    <col min="15865" max="15865" width="9.5703125" style="76" bestFit="1" customWidth="1"/>
    <col min="15866" max="15871" width="8.85546875" style="76" bestFit="1" customWidth="1"/>
    <col min="15872" max="15872" width="10.5703125" style="76" bestFit="1" customWidth="1"/>
    <col min="15873" max="15873" width="8.85546875" style="76" bestFit="1" customWidth="1"/>
    <col min="15874" max="15874" width="10.5703125" style="76" bestFit="1" customWidth="1"/>
    <col min="15875" max="15875" width="8.85546875" style="76" bestFit="1" customWidth="1"/>
    <col min="15876" max="15876" width="10.5703125" style="76" bestFit="1" customWidth="1"/>
    <col min="15877" max="15877" width="8.85546875" style="76" bestFit="1" customWidth="1"/>
    <col min="15878" max="15878" width="10.5703125" style="76" bestFit="1" customWidth="1"/>
    <col min="15879" max="15879" width="13.42578125" style="76" bestFit="1" customWidth="1"/>
    <col min="15880" max="15880" width="11.42578125" style="76" bestFit="1" customWidth="1"/>
    <col min="15881" max="15883" width="5.85546875" style="76" customWidth="1"/>
    <col min="15884" max="15884" width="6.140625" style="76" customWidth="1"/>
    <col min="15885" max="15885" width="46.42578125" style="76" bestFit="1" customWidth="1"/>
    <col min="15886" max="15886" width="8.85546875" style="76" bestFit="1" customWidth="1"/>
    <col min="15887" max="15887" width="13.85546875" style="76" customWidth="1"/>
    <col min="15888" max="15888" width="13.140625" style="76" bestFit="1" customWidth="1"/>
    <col min="15889" max="15889" width="12.7109375" style="76" bestFit="1" customWidth="1"/>
    <col min="15890" max="15891" width="12.7109375" style="76" customWidth="1"/>
    <col min="15892" max="15892" width="13.42578125" style="76" bestFit="1" customWidth="1"/>
    <col min="15893" max="15893" width="11.42578125" style="76" bestFit="1" customWidth="1"/>
    <col min="15894" max="15894" width="6.140625" style="76" customWidth="1"/>
    <col min="15895" max="15895" width="24.5703125" style="76" customWidth="1"/>
    <col min="15896" max="16109" width="11.42578125" style="76"/>
    <col min="16110" max="16110" width="48" style="76" bestFit="1" customWidth="1"/>
    <col min="16111" max="16111" width="10.5703125" style="76" bestFit="1" customWidth="1"/>
    <col min="16112" max="16112" width="12.5703125" style="76" bestFit="1" customWidth="1"/>
    <col min="16113" max="16113" width="11" style="76" bestFit="1" customWidth="1"/>
    <col min="16114" max="16114" width="9.7109375" style="76" bestFit="1" customWidth="1"/>
    <col min="16115" max="16115" width="10.42578125" style="76" bestFit="1" customWidth="1"/>
    <col min="16116" max="16116" width="10.140625" style="76" bestFit="1" customWidth="1"/>
    <col min="16117" max="16117" width="9.5703125" style="76" bestFit="1" customWidth="1"/>
    <col min="16118" max="16118" width="11.7109375" style="76" bestFit="1" customWidth="1"/>
    <col min="16119" max="16119" width="10" style="76" bestFit="1" customWidth="1"/>
    <col min="16120" max="16120" width="9" style="76" bestFit="1" customWidth="1"/>
    <col min="16121" max="16121" width="9.5703125" style="76" bestFit="1" customWidth="1"/>
    <col min="16122" max="16127" width="8.85546875" style="76" bestFit="1" customWidth="1"/>
    <col min="16128" max="16128" width="10.5703125" style="76" bestFit="1" customWidth="1"/>
    <col min="16129" max="16129" width="8.85546875" style="76" bestFit="1" customWidth="1"/>
    <col min="16130" max="16130" width="10.5703125" style="76" bestFit="1" customWidth="1"/>
    <col min="16131" max="16131" width="8.85546875" style="76" bestFit="1" customWidth="1"/>
    <col min="16132" max="16132" width="10.5703125" style="76" bestFit="1" customWidth="1"/>
    <col min="16133" max="16133" width="8.85546875" style="76" bestFit="1" customWidth="1"/>
    <col min="16134" max="16134" width="10.5703125" style="76" bestFit="1" customWidth="1"/>
    <col min="16135" max="16135" width="13.42578125" style="76" bestFit="1" customWidth="1"/>
    <col min="16136" max="16136" width="11.42578125" style="76" bestFit="1" customWidth="1"/>
    <col min="16137" max="16139" width="5.85546875" style="76" customWidth="1"/>
    <col min="16140" max="16140" width="6.140625" style="76" customWidth="1"/>
    <col min="16141" max="16141" width="46.42578125" style="76" bestFit="1" customWidth="1"/>
    <col min="16142" max="16142" width="8.85546875" style="76" bestFit="1" customWidth="1"/>
    <col min="16143" max="16143" width="13.85546875" style="76" customWidth="1"/>
    <col min="16144" max="16144" width="13.140625" style="76" bestFit="1" customWidth="1"/>
    <col min="16145" max="16145" width="12.7109375" style="76" bestFit="1" customWidth="1"/>
    <col min="16146" max="16147" width="12.7109375" style="76" customWidth="1"/>
    <col min="16148" max="16148" width="13.42578125" style="76" bestFit="1" customWidth="1"/>
    <col min="16149" max="16149" width="11.42578125" style="76" bestFit="1" customWidth="1"/>
    <col min="16150" max="16150" width="6.140625" style="76" customWidth="1"/>
    <col min="16151" max="16151" width="24.5703125" style="76" customWidth="1"/>
    <col min="16152" max="16384" width="11.42578125" style="76"/>
  </cols>
  <sheetData>
    <row r="1" spans="1:53" ht="73.5" customHeight="1" thickBot="1" x14ac:dyDescent="0.3">
      <c r="A1" s="206"/>
      <c r="B1" s="254">
        <v>2012</v>
      </c>
      <c r="C1" s="253"/>
      <c r="D1" s="250">
        <v>2013</v>
      </c>
      <c r="E1" s="251"/>
      <c r="F1" s="250">
        <v>2014</v>
      </c>
      <c r="G1" s="251"/>
      <c r="H1" s="250">
        <v>2015</v>
      </c>
      <c r="I1" s="251"/>
      <c r="J1" s="250">
        <v>2016</v>
      </c>
      <c r="K1" s="251"/>
      <c r="L1" s="250">
        <v>2017</v>
      </c>
      <c r="M1" s="251"/>
      <c r="N1" s="231" t="s">
        <v>32</v>
      </c>
      <c r="O1" s="231" t="s">
        <v>38</v>
      </c>
    </row>
    <row r="2" spans="1:53" ht="48" thickBot="1" x14ac:dyDescent="0.3">
      <c r="A2" s="77" t="s">
        <v>79</v>
      </c>
      <c r="B2" s="78" t="s">
        <v>0</v>
      </c>
      <c r="C2" s="78" t="s">
        <v>1</v>
      </c>
      <c r="D2" s="78" t="s">
        <v>0</v>
      </c>
      <c r="E2" s="78" t="s">
        <v>1</v>
      </c>
      <c r="F2" s="78" t="s">
        <v>0</v>
      </c>
      <c r="G2" s="78" t="s">
        <v>1</v>
      </c>
      <c r="H2" s="78" t="s">
        <v>0</v>
      </c>
      <c r="I2" s="78" t="s">
        <v>1</v>
      </c>
      <c r="J2" s="78" t="s">
        <v>0</v>
      </c>
      <c r="K2" s="78" t="s">
        <v>1</v>
      </c>
      <c r="L2" s="78" t="s">
        <v>0</v>
      </c>
      <c r="M2" s="78" t="s">
        <v>1</v>
      </c>
      <c r="N2" s="79" t="s">
        <v>88</v>
      </c>
      <c r="O2" s="78" t="s">
        <v>89</v>
      </c>
      <c r="AX2" s="156" t="s">
        <v>90</v>
      </c>
      <c r="AY2" s="157" t="s">
        <v>29</v>
      </c>
      <c r="AZ2" s="156" t="s">
        <v>90</v>
      </c>
      <c r="BA2" s="157" t="s">
        <v>29</v>
      </c>
    </row>
    <row r="3" spans="1:53" ht="15.75" customHeight="1" thickTop="1" thickBot="1" x14ac:dyDescent="0.3">
      <c r="A3" s="135" t="s">
        <v>86</v>
      </c>
      <c r="B3" s="211"/>
      <c r="C3" s="211">
        <v>26504</v>
      </c>
      <c r="D3" s="88"/>
      <c r="E3" s="88">
        <v>51760</v>
      </c>
      <c r="F3" s="88"/>
      <c r="G3" s="88">
        <v>69138</v>
      </c>
      <c r="H3" s="88"/>
      <c r="I3" s="88">
        <v>66645</v>
      </c>
      <c r="J3" s="88"/>
      <c r="K3" s="88">
        <f>'Acumulado 2016'!AA3</f>
        <v>57806</v>
      </c>
      <c r="L3" s="88"/>
      <c r="M3" s="88">
        <f>'Acumulado 2017'!AA3</f>
        <v>37073</v>
      </c>
      <c r="N3" s="134"/>
      <c r="O3" s="134">
        <f>SUM(B3:M3)</f>
        <v>308926</v>
      </c>
      <c r="AX3" s="150" t="s">
        <v>86</v>
      </c>
      <c r="AY3" s="151">
        <f>O3</f>
        <v>308926</v>
      </c>
      <c r="AZ3" s="150" t="s">
        <v>86</v>
      </c>
      <c r="BA3" s="151">
        <v>271853</v>
      </c>
    </row>
    <row r="4" spans="1:53" ht="15.75" customHeight="1" thickBot="1" x14ac:dyDescent="0.3">
      <c r="A4" s="136" t="s">
        <v>40</v>
      </c>
      <c r="B4" s="210">
        <v>14859</v>
      </c>
      <c r="C4" s="210"/>
      <c r="D4" s="210">
        <v>33789</v>
      </c>
      <c r="E4" s="210"/>
      <c r="F4" s="210">
        <v>43477</v>
      </c>
      <c r="G4" s="210"/>
      <c r="H4" s="210">
        <v>38275</v>
      </c>
      <c r="I4" s="210"/>
      <c r="J4" s="210">
        <f>'Acumulado 2016'!Z4</f>
        <v>25131</v>
      </c>
      <c r="K4" s="210"/>
      <c r="L4" s="210"/>
      <c r="M4" s="210"/>
      <c r="N4" s="148">
        <f>SUM(B4:M4)</f>
        <v>155531</v>
      </c>
      <c r="O4" s="148"/>
      <c r="AX4" s="152" t="s">
        <v>80</v>
      </c>
      <c r="AY4" s="153">
        <f>O8</f>
        <v>134558</v>
      </c>
      <c r="AZ4" s="152" t="s">
        <v>71</v>
      </c>
      <c r="BA4" s="153">
        <v>114677</v>
      </c>
    </row>
    <row r="5" spans="1:53" ht="16.5" thickBot="1" x14ac:dyDescent="0.3">
      <c r="A5" s="136" t="s">
        <v>41</v>
      </c>
      <c r="B5" s="210">
        <v>16913</v>
      </c>
      <c r="C5" s="210"/>
      <c r="D5" s="210">
        <v>24990</v>
      </c>
      <c r="E5" s="210"/>
      <c r="F5" s="210">
        <v>31739</v>
      </c>
      <c r="G5" s="210"/>
      <c r="H5" s="210">
        <v>29069</v>
      </c>
      <c r="I5" s="210"/>
      <c r="J5" s="210">
        <f>'Acumulado 2016'!Z5</f>
        <v>31153</v>
      </c>
      <c r="K5" s="210"/>
      <c r="L5" s="210"/>
      <c r="M5" s="210"/>
      <c r="N5" s="148">
        <f>SUM(B5:M5)</f>
        <v>133864</v>
      </c>
      <c r="O5" s="148"/>
      <c r="AX5" s="154" t="s">
        <v>71</v>
      </c>
      <c r="AY5" s="155">
        <f>O12</f>
        <v>141746</v>
      </c>
      <c r="AZ5" s="154" t="s">
        <v>80</v>
      </c>
      <c r="BA5" s="155">
        <v>110234</v>
      </c>
    </row>
    <row r="6" spans="1:53" ht="16.5" thickBot="1" x14ac:dyDescent="0.3">
      <c r="A6" s="136" t="s">
        <v>42</v>
      </c>
      <c r="B6" s="210">
        <v>1571</v>
      </c>
      <c r="C6" s="210"/>
      <c r="D6" s="210">
        <v>1137</v>
      </c>
      <c r="E6" s="210"/>
      <c r="F6" s="210">
        <v>2861</v>
      </c>
      <c r="G6" s="210"/>
      <c r="H6" s="210">
        <v>5222</v>
      </c>
      <c r="I6" s="210"/>
      <c r="J6" s="210">
        <f>'Acumulado 2016'!Z6</f>
        <v>1486</v>
      </c>
      <c r="K6" s="210"/>
      <c r="L6" s="210"/>
      <c r="M6" s="210"/>
      <c r="N6" s="148">
        <f>SUM(B6:M6)</f>
        <v>12277</v>
      </c>
      <c r="O6" s="148"/>
      <c r="AX6" s="152" t="s">
        <v>76</v>
      </c>
      <c r="AY6" s="153">
        <f>O40</f>
        <v>66636</v>
      </c>
      <c r="AZ6" s="152" t="s">
        <v>76</v>
      </c>
      <c r="BA6" s="153">
        <v>54799</v>
      </c>
    </row>
    <row r="7" spans="1:53" ht="16.5" thickBot="1" x14ac:dyDescent="0.3">
      <c r="A7" s="117" t="s">
        <v>6</v>
      </c>
      <c r="B7" s="210"/>
      <c r="C7" s="210"/>
      <c r="D7" s="210"/>
      <c r="E7" s="210"/>
      <c r="F7" s="210"/>
      <c r="G7" s="210"/>
      <c r="H7" s="210"/>
      <c r="I7" s="210"/>
      <c r="J7" s="210">
        <f>'Acumulado 2016'!Z7</f>
        <v>892</v>
      </c>
      <c r="K7" s="210"/>
      <c r="L7" s="210"/>
      <c r="M7" s="210"/>
      <c r="N7" s="148">
        <f>SUM(B7:M7)</f>
        <v>892</v>
      </c>
      <c r="O7" s="148"/>
      <c r="AX7" s="154" t="s">
        <v>81</v>
      </c>
      <c r="AY7" s="155">
        <f>O28</f>
        <v>55090</v>
      </c>
      <c r="AZ7" s="154" t="s">
        <v>70</v>
      </c>
      <c r="BA7" s="155">
        <v>52384</v>
      </c>
    </row>
    <row r="8" spans="1:53" ht="16.5" thickBot="1" x14ac:dyDescent="0.3">
      <c r="A8" s="137" t="s">
        <v>80</v>
      </c>
      <c r="B8" s="214"/>
      <c r="C8" s="211">
        <v>12226</v>
      </c>
      <c r="D8" s="214"/>
      <c r="E8" s="211">
        <v>19428</v>
      </c>
      <c r="F8" s="214"/>
      <c r="G8" s="211">
        <v>24629</v>
      </c>
      <c r="H8" s="214"/>
      <c r="I8" s="211">
        <v>25114</v>
      </c>
      <c r="J8" s="211"/>
      <c r="K8" s="211">
        <f>'Acumulado 2016'!AA8</f>
        <v>28837</v>
      </c>
      <c r="L8" s="211"/>
      <c r="M8" s="211">
        <f>'Acumulado 2017'!AA8</f>
        <v>24324</v>
      </c>
      <c r="N8" s="149"/>
      <c r="O8" s="149">
        <f>SUM(B8:M8)</f>
        <v>134558</v>
      </c>
      <c r="AX8" s="152" t="s">
        <v>70</v>
      </c>
      <c r="AY8" s="153">
        <f>O32</f>
        <v>62735</v>
      </c>
      <c r="AZ8" s="152" t="s">
        <v>81</v>
      </c>
      <c r="BA8" s="153">
        <v>48958</v>
      </c>
    </row>
    <row r="9" spans="1:53" ht="16.5" thickBot="1" x14ac:dyDescent="0.3">
      <c r="A9" s="138" t="s">
        <v>43</v>
      </c>
      <c r="B9" s="210">
        <v>11400</v>
      </c>
      <c r="C9" s="210"/>
      <c r="D9" s="210">
        <v>16629</v>
      </c>
      <c r="E9" s="210"/>
      <c r="F9" s="210">
        <v>21610</v>
      </c>
      <c r="G9" s="210"/>
      <c r="H9" s="210">
        <v>20210</v>
      </c>
      <c r="I9" s="210"/>
      <c r="J9" s="210">
        <f>'Acumulado 2016'!Z9</f>
        <v>22650</v>
      </c>
      <c r="K9" s="210"/>
      <c r="L9" s="210"/>
      <c r="M9" s="210"/>
      <c r="N9" s="147">
        <f>SUM(B9:M9)</f>
        <v>92499</v>
      </c>
      <c r="O9" s="147"/>
      <c r="AX9" s="154" t="s">
        <v>82</v>
      </c>
      <c r="AY9" s="155">
        <f>O22</f>
        <v>41867</v>
      </c>
      <c r="AZ9" s="154" t="s">
        <v>82</v>
      </c>
      <c r="BA9" s="155">
        <v>32452</v>
      </c>
    </row>
    <row r="10" spans="1:53" ht="16.5" thickBot="1" x14ac:dyDescent="0.3">
      <c r="A10" s="138" t="s">
        <v>26</v>
      </c>
      <c r="B10" s="210">
        <v>826</v>
      </c>
      <c r="C10" s="212"/>
      <c r="D10" s="210">
        <v>2799</v>
      </c>
      <c r="E10" s="212"/>
      <c r="F10" s="210">
        <v>3019</v>
      </c>
      <c r="G10" s="212"/>
      <c r="H10" s="210">
        <v>3582</v>
      </c>
      <c r="I10" s="212"/>
      <c r="J10" s="210">
        <f>'Acumulado 2016'!Z10</f>
        <v>4025</v>
      </c>
      <c r="K10" s="212"/>
      <c r="L10" s="212"/>
      <c r="M10" s="212"/>
      <c r="N10" s="147">
        <f>SUM(B10:M10)</f>
        <v>14251</v>
      </c>
      <c r="O10" s="147"/>
      <c r="AX10" s="152" t="s">
        <v>4</v>
      </c>
      <c r="AY10" s="153">
        <f>O70</f>
        <v>6090</v>
      </c>
      <c r="AZ10" s="152" t="s">
        <v>68</v>
      </c>
      <c r="BA10" s="153">
        <v>11354</v>
      </c>
    </row>
    <row r="11" spans="1:53" ht="16.5" thickBot="1" x14ac:dyDescent="0.3">
      <c r="A11" s="139" t="s">
        <v>6</v>
      </c>
      <c r="B11" s="210" t="s">
        <v>151</v>
      </c>
      <c r="C11" s="212"/>
      <c r="D11" s="210" t="s">
        <v>151</v>
      </c>
      <c r="E11" s="212"/>
      <c r="F11" s="210" t="s">
        <v>151</v>
      </c>
      <c r="G11" s="212"/>
      <c r="H11" s="210">
        <v>1322</v>
      </c>
      <c r="I11" s="212"/>
      <c r="J11" s="210">
        <f>'Acumulado 2016'!Z11</f>
        <v>2162</v>
      </c>
      <c r="K11" s="212"/>
      <c r="L11" s="212"/>
      <c r="M11" s="212"/>
      <c r="N11" s="147">
        <f>SUM(B11:M11)</f>
        <v>3484</v>
      </c>
      <c r="O11" s="147"/>
      <c r="AX11" s="154" t="s">
        <v>83</v>
      </c>
      <c r="AY11" s="155">
        <f>O17</f>
        <v>11153</v>
      </c>
      <c r="AZ11" s="154" t="s">
        <v>83</v>
      </c>
      <c r="BA11" s="155">
        <v>9603</v>
      </c>
    </row>
    <row r="12" spans="1:53" ht="16.5" thickBot="1" x14ac:dyDescent="0.3">
      <c r="A12" s="137" t="s">
        <v>71</v>
      </c>
      <c r="B12" s="214"/>
      <c r="C12" s="211">
        <v>3716</v>
      </c>
      <c r="D12" s="214"/>
      <c r="E12" s="211">
        <v>14214</v>
      </c>
      <c r="F12" s="214"/>
      <c r="G12" s="211">
        <v>19235</v>
      </c>
      <c r="H12" s="214"/>
      <c r="I12" s="211">
        <v>30364</v>
      </c>
      <c r="J12" s="211"/>
      <c r="K12" s="211">
        <f>'Acumulado 2016'!AA12</f>
        <v>47148</v>
      </c>
      <c r="L12" s="211"/>
      <c r="M12" s="211">
        <f>'Acumulado 2017'!AA12</f>
        <v>27069</v>
      </c>
      <c r="N12" s="149"/>
      <c r="O12" s="149">
        <f>SUM(B12:M12)</f>
        <v>141746</v>
      </c>
      <c r="AX12" s="152" t="s">
        <v>68</v>
      </c>
      <c r="AY12" s="153">
        <f>O45</f>
        <v>13111</v>
      </c>
      <c r="AZ12" s="152" t="s">
        <v>4</v>
      </c>
      <c r="BA12" s="153">
        <v>6090</v>
      </c>
    </row>
    <row r="13" spans="1:53" ht="16.5" thickBot="1" x14ac:dyDescent="0.3">
      <c r="A13" s="136" t="s">
        <v>46</v>
      </c>
      <c r="B13" s="210">
        <v>659</v>
      </c>
      <c r="C13" s="212"/>
      <c r="D13" s="210">
        <v>4242</v>
      </c>
      <c r="E13" s="212"/>
      <c r="F13" s="210">
        <v>7211</v>
      </c>
      <c r="G13" s="212"/>
      <c r="H13" s="210">
        <v>6570</v>
      </c>
      <c r="I13" s="212"/>
      <c r="J13" s="210">
        <f>'Acumulado 2016'!Z13</f>
        <v>6520</v>
      </c>
      <c r="K13" s="212"/>
      <c r="L13" s="212"/>
      <c r="M13" s="212"/>
      <c r="N13" s="147">
        <f t="shared" ref="N13:N16" si="0">SUM(B13:M13)</f>
        <v>25202</v>
      </c>
      <c r="O13" s="147"/>
      <c r="AX13" s="154" t="s">
        <v>69</v>
      </c>
      <c r="AY13" s="155">
        <f>O42</f>
        <v>3115</v>
      </c>
      <c r="AZ13" s="154" t="s">
        <v>69</v>
      </c>
      <c r="BA13" s="155">
        <v>3115</v>
      </c>
    </row>
    <row r="14" spans="1:53" ht="16.5" thickBot="1" x14ac:dyDescent="0.3">
      <c r="A14" s="136" t="s">
        <v>47</v>
      </c>
      <c r="B14" s="210">
        <v>929</v>
      </c>
      <c r="C14" s="212"/>
      <c r="D14" s="210">
        <v>1127</v>
      </c>
      <c r="E14" s="212"/>
      <c r="F14" s="210">
        <v>57</v>
      </c>
      <c r="G14" s="212"/>
      <c r="H14" s="210">
        <v>81</v>
      </c>
      <c r="I14" s="212"/>
      <c r="J14" s="210">
        <f>'Acumulado 2016'!Z14</f>
        <v>34</v>
      </c>
      <c r="K14" s="212"/>
      <c r="L14" s="212"/>
      <c r="M14" s="212"/>
      <c r="N14" s="147">
        <f t="shared" si="0"/>
        <v>2228</v>
      </c>
      <c r="O14" s="147"/>
      <c r="AX14" s="152" t="s">
        <v>77</v>
      </c>
      <c r="AY14" s="153">
        <f>O52</f>
        <v>2661</v>
      </c>
      <c r="AZ14" s="152" t="s">
        <v>77</v>
      </c>
      <c r="BA14" s="153">
        <v>2352</v>
      </c>
    </row>
    <row r="15" spans="1:53" ht="16.5" thickBot="1" x14ac:dyDescent="0.3">
      <c r="A15" s="136" t="s">
        <v>45</v>
      </c>
      <c r="B15" s="210">
        <v>2128</v>
      </c>
      <c r="C15" s="210"/>
      <c r="D15" s="210">
        <v>8364</v>
      </c>
      <c r="E15" s="210"/>
      <c r="F15" s="210">
        <v>3821</v>
      </c>
      <c r="G15" s="210"/>
      <c r="H15" s="210">
        <v>6298</v>
      </c>
      <c r="I15" s="210"/>
      <c r="J15" s="210">
        <f>'Acumulado 2016'!Z15</f>
        <v>11004</v>
      </c>
      <c r="K15" s="210"/>
      <c r="L15" s="210"/>
      <c r="M15" s="210"/>
      <c r="N15" s="147">
        <f t="shared" si="0"/>
        <v>31615</v>
      </c>
      <c r="O15" s="147"/>
      <c r="AX15" s="154" t="s">
        <v>7</v>
      </c>
      <c r="AY15" s="155">
        <f>O75</f>
        <v>475</v>
      </c>
      <c r="AZ15" s="154" t="s">
        <v>84</v>
      </c>
      <c r="BA15" s="155">
        <v>1854</v>
      </c>
    </row>
    <row r="16" spans="1:53" ht="16.5" thickBot="1" x14ac:dyDescent="0.3">
      <c r="A16" s="140" t="s">
        <v>44</v>
      </c>
      <c r="B16" s="210"/>
      <c r="C16" s="210"/>
      <c r="D16" s="210">
        <v>481</v>
      </c>
      <c r="E16" s="210"/>
      <c r="F16" s="210">
        <v>8146</v>
      </c>
      <c r="G16" s="210"/>
      <c r="H16" s="210">
        <v>17415</v>
      </c>
      <c r="I16" s="210"/>
      <c r="J16" s="210">
        <f>'Acumulado 2016'!Z16</f>
        <v>29590</v>
      </c>
      <c r="K16" s="210"/>
      <c r="L16" s="210"/>
      <c r="M16" s="210"/>
      <c r="N16" s="147">
        <f t="shared" si="0"/>
        <v>55632</v>
      </c>
      <c r="O16" s="147"/>
      <c r="AX16" s="222" t="s">
        <v>100</v>
      </c>
      <c r="AY16" s="153">
        <f>O77</f>
        <v>414</v>
      </c>
      <c r="AZ16" s="152" t="s">
        <v>7</v>
      </c>
      <c r="BA16" s="153">
        <v>475</v>
      </c>
    </row>
    <row r="17" spans="1:53" ht="16.5" thickBot="1" x14ac:dyDescent="0.3">
      <c r="A17" s="137" t="s">
        <v>83</v>
      </c>
      <c r="B17" s="214"/>
      <c r="C17" s="211">
        <v>1656</v>
      </c>
      <c r="D17" s="214"/>
      <c r="E17" s="211">
        <v>1868</v>
      </c>
      <c r="F17" s="214"/>
      <c r="G17" s="211">
        <v>2273</v>
      </c>
      <c r="H17" s="214"/>
      <c r="I17" s="211">
        <v>1857</v>
      </c>
      <c r="J17" s="211"/>
      <c r="K17" s="211">
        <f>'Acumulado 2016'!AA17</f>
        <v>1949</v>
      </c>
      <c r="L17" s="211"/>
      <c r="M17" s="211">
        <f>'Acumulado 2017'!AA17</f>
        <v>1550</v>
      </c>
      <c r="N17" s="149"/>
      <c r="O17" s="149">
        <f>SUM(B17:M17)</f>
        <v>11153</v>
      </c>
      <c r="AX17" s="154" t="s">
        <v>84</v>
      </c>
      <c r="AY17" s="155">
        <f>O57</f>
        <v>1854</v>
      </c>
      <c r="AZ17" s="224" t="s">
        <v>100</v>
      </c>
      <c r="BA17" s="155">
        <v>414</v>
      </c>
    </row>
    <row r="18" spans="1:53" ht="16.5" thickBot="1" x14ac:dyDescent="0.3">
      <c r="A18" s="136" t="s">
        <v>21</v>
      </c>
      <c r="B18" s="210">
        <v>676</v>
      </c>
      <c r="C18" s="210"/>
      <c r="D18" s="210">
        <v>671</v>
      </c>
      <c r="E18" s="210"/>
      <c r="F18" s="210">
        <v>591</v>
      </c>
      <c r="G18" s="210"/>
      <c r="H18" s="210">
        <v>489</v>
      </c>
      <c r="I18" s="210"/>
      <c r="J18" s="210">
        <f>'Acumulado 2016'!Z18</f>
        <v>589</v>
      </c>
      <c r="K18" s="210"/>
      <c r="L18" s="210"/>
      <c r="M18" s="210"/>
      <c r="N18" s="147">
        <f t="shared" ref="N18:N21" si="1">SUM(B18:M18)</f>
        <v>3016</v>
      </c>
      <c r="O18" s="147"/>
      <c r="S18" s="116"/>
      <c r="AX18" s="158" t="s">
        <v>38</v>
      </c>
      <c r="AY18" s="159">
        <f>SUM(AY3:AY17)</f>
        <v>850431</v>
      </c>
      <c r="AZ18" s="158" t="s">
        <v>38</v>
      </c>
      <c r="BA18" s="159">
        <f>SUM(BA3:BA17)</f>
        <v>720614</v>
      </c>
    </row>
    <row r="19" spans="1:53" ht="16.5" thickBot="1" x14ac:dyDescent="0.3">
      <c r="A19" s="136" t="s">
        <v>5</v>
      </c>
      <c r="B19" s="210">
        <v>809</v>
      </c>
      <c r="C19" s="210"/>
      <c r="D19" s="210">
        <v>1046</v>
      </c>
      <c r="E19" s="210"/>
      <c r="F19" s="210">
        <v>1513</v>
      </c>
      <c r="G19" s="210"/>
      <c r="H19" s="210">
        <v>1145</v>
      </c>
      <c r="I19" s="210"/>
      <c r="J19" s="210">
        <f>'Acumulado 2016'!Z19</f>
        <v>1026</v>
      </c>
      <c r="K19" s="210"/>
      <c r="L19" s="210"/>
      <c r="M19" s="210"/>
      <c r="N19" s="147">
        <f t="shared" si="1"/>
        <v>5539</v>
      </c>
      <c r="O19" s="147"/>
    </row>
    <row r="20" spans="1:53" ht="16.5" thickBot="1" x14ac:dyDescent="0.3">
      <c r="A20" s="136" t="s">
        <v>45</v>
      </c>
      <c r="B20" s="210">
        <v>171</v>
      </c>
      <c r="C20" s="210"/>
      <c r="D20" s="210">
        <v>149</v>
      </c>
      <c r="E20" s="210"/>
      <c r="F20" s="210">
        <v>159</v>
      </c>
      <c r="G20" s="210"/>
      <c r="H20" s="210">
        <v>217</v>
      </c>
      <c r="I20" s="210"/>
      <c r="J20" s="210">
        <f>'Acumulado 2016'!Z20</f>
        <v>317</v>
      </c>
      <c r="K20" s="210"/>
      <c r="L20" s="210"/>
      <c r="M20" s="210"/>
      <c r="N20" s="147">
        <f t="shared" si="1"/>
        <v>1013</v>
      </c>
      <c r="O20" s="147"/>
    </row>
    <row r="21" spans="1:53" ht="16.5" thickBot="1" x14ac:dyDescent="0.3">
      <c r="A21" s="136" t="s">
        <v>15</v>
      </c>
      <c r="B21" s="210"/>
      <c r="C21" s="210"/>
      <c r="D21" s="210">
        <v>2</v>
      </c>
      <c r="E21" s="210"/>
      <c r="F21" s="210">
        <v>10</v>
      </c>
      <c r="G21" s="210"/>
      <c r="H21" s="210">
        <v>6</v>
      </c>
      <c r="I21" s="210"/>
      <c r="J21" s="210">
        <f>'Acumulado 2016'!Z21</f>
        <v>17</v>
      </c>
      <c r="K21" s="210"/>
      <c r="L21" s="210"/>
      <c r="M21" s="210"/>
      <c r="N21" s="147">
        <f t="shared" si="1"/>
        <v>35</v>
      </c>
      <c r="O21" s="147"/>
    </row>
    <row r="22" spans="1:53" ht="16.5" thickBot="1" x14ac:dyDescent="0.3">
      <c r="A22" s="137" t="s">
        <v>82</v>
      </c>
      <c r="B22" s="214"/>
      <c r="C22" s="211">
        <v>1672</v>
      </c>
      <c r="D22" s="214"/>
      <c r="E22" s="211">
        <v>4187</v>
      </c>
      <c r="F22" s="214"/>
      <c r="G22" s="211">
        <v>5559</v>
      </c>
      <c r="H22" s="214"/>
      <c r="I22" s="211">
        <v>9632</v>
      </c>
      <c r="J22" s="211"/>
      <c r="K22" s="211">
        <f>'Acumulado 2016'!AA22</f>
        <v>11402</v>
      </c>
      <c r="L22" s="211"/>
      <c r="M22" s="211">
        <f>'Acumulado 2017'!AA22</f>
        <v>9415</v>
      </c>
      <c r="N22" s="149"/>
      <c r="O22" s="149">
        <f>SUM(B22:M22)</f>
        <v>41867</v>
      </c>
    </row>
    <row r="23" spans="1:53" ht="16.5" thickBot="1" x14ac:dyDescent="0.3">
      <c r="A23" s="141" t="s">
        <v>48</v>
      </c>
      <c r="B23" s="210">
        <v>173</v>
      </c>
      <c r="C23" s="210"/>
      <c r="D23" s="210">
        <v>363</v>
      </c>
      <c r="E23" s="210"/>
      <c r="F23" s="210">
        <v>474</v>
      </c>
      <c r="G23" s="210"/>
      <c r="H23" s="210">
        <v>951</v>
      </c>
      <c r="I23" s="210"/>
      <c r="J23" s="210">
        <f>'Acumulado 2016'!Z23</f>
        <v>725</v>
      </c>
      <c r="K23" s="210"/>
      <c r="L23" s="210"/>
      <c r="M23" s="210"/>
      <c r="N23" s="147">
        <f t="shared" ref="N23:N27" si="2">SUM(B23:M23)</f>
        <v>2686</v>
      </c>
      <c r="O23" s="147"/>
    </row>
    <row r="24" spans="1:53" ht="16.5" thickBot="1" x14ac:dyDescent="0.3">
      <c r="A24" s="136" t="s">
        <v>5</v>
      </c>
      <c r="B24" s="210">
        <v>160</v>
      </c>
      <c r="C24" s="210"/>
      <c r="D24" s="210">
        <v>361</v>
      </c>
      <c r="E24" s="210"/>
      <c r="F24" s="210">
        <v>420</v>
      </c>
      <c r="G24" s="210"/>
      <c r="H24" s="210">
        <v>1164</v>
      </c>
      <c r="I24" s="210"/>
      <c r="J24" s="210">
        <f>'Acumulado 2016'!Z24</f>
        <v>1703</v>
      </c>
      <c r="K24" s="210"/>
      <c r="L24" s="210"/>
      <c r="M24" s="210"/>
      <c r="N24" s="147">
        <f t="shared" si="2"/>
        <v>3808</v>
      </c>
      <c r="O24" s="147"/>
    </row>
    <row r="25" spans="1:53" ht="16.5" thickBot="1" x14ac:dyDescent="0.3">
      <c r="A25" s="136" t="s">
        <v>52</v>
      </c>
      <c r="B25" s="210">
        <v>117</v>
      </c>
      <c r="C25" s="210"/>
      <c r="D25" s="210">
        <v>1583</v>
      </c>
      <c r="E25" s="210"/>
      <c r="F25" s="210">
        <v>2540</v>
      </c>
      <c r="G25" s="210"/>
      <c r="H25" s="210">
        <v>5908</v>
      </c>
      <c r="I25" s="210"/>
      <c r="J25" s="210">
        <f>'Acumulado 2016'!Z25</f>
        <v>6536</v>
      </c>
      <c r="K25" s="210"/>
      <c r="L25" s="210"/>
      <c r="M25" s="210"/>
      <c r="N25" s="147">
        <f t="shared" si="2"/>
        <v>16684</v>
      </c>
      <c r="O25" s="147"/>
    </row>
    <row r="26" spans="1:53" ht="16.5" thickBot="1" x14ac:dyDescent="0.3">
      <c r="A26" s="136" t="s">
        <v>53</v>
      </c>
      <c r="B26" s="210">
        <v>53</v>
      </c>
      <c r="C26" s="212"/>
      <c r="D26" s="210">
        <v>504</v>
      </c>
      <c r="E26" s="212"/>
      <c r="F26" s="210">
        <v>952</v>
      </c>
      <c r="G26" s="212"/>
      <c r="H26" s="210">
        <v>711</v>
      </c>
      <c r="I26" s="212"/>
      <c r="J26" s="210">
        <f>'Acumulado 2016'!Z26</f>
        <v>775</v>
      </c>
      <c r="K26" s="212"/>
      <c r="L26" s="212"/>
      <c r="M26" s="212"/>
      <c r="N26" s="147">
        <f t="shared" si="2"/>
        <v>2995</v>
      </c>
      <c r="O26" s="147"/>
    </row>
    <row r="27" spans="1:53" ht="16.5" thickBot="1" x14ac:dyDescent="0.3">
      <c r="A27" s="196" t="s">
        <v>136</v>
      </c>
      <c r="B27" s="210">
        <v>1169</v>
      </c>
      <c r="C27" s="210"/>
      <c r="D27" s="210">
        <v>1376</v>
      </c>
      <c r="E27" s="210"/>
      <c r="F27" s="210">
        <v>1173</v>
      </c>
      <c r="G27" s="210"/>
      <c r="H27" s="210">
        <v>898</v>
      </c>
      <c r="I27" s="210"/>
      <c r="J27" s="210">
        <f>'Acumulado 2016'!Z27</f>
        <v>1663</v>
      </c>
      <c r="K27" s="210"/>
      <c r="L27" s="210"/>
      <c r="M27" s="210"/>
      <c r="N27" s="147">
        <f t="shared" si="2"/>
        <v>6279</v>
      </c>
      <c r="O27" s="147"/>
    </row>
    <row r="28" spans="1:53" ht="16.5" thickBot="1" x14ac:dyDescent="0.3">
      <c r="A28" s="137" t="s">
        <v>81</v>
      </c>
      <c r="B28" s="214"/>
      <c r="C28" s="211">
        <v>2153</v>
      </c>
      <c r="D28" s="214"/>
      <c r="E28" s="211">
        <v>8566</v>
      </c>
      <c r="F28" s="214"/>
      <c r="G28" s="211">
        <v>11917</v>
      </c>
      <c r="H28" s="214"/>
      <c r="I28" s="211">
        <v>13638</v>
      </c>
      <c r="J28" s="211"/>
      <c r="K28" s="211">
        <f>'Acumulado 2016'!AA28</f>
        <v>12684</v>
      </c>
      <c r="L28" s="211"/>
      <c r="M28" s="211">
        <f>'Acumulado 2017'!AA28</f>
        <v>6132</v>
      </c>
      <c r="N28" s="149"/>
      <c r="O28" s="149">
        <f>SUM(B28:M28)</f>
        <v>55090</v>
      </c>
    </row>
    <row r="29" spans="1:53" ht="16.5" thickBot="1" x14ac:dyDescent="0.3">
      <c r="A29" s="136" t="s">
        <v>54</v>
      </c>
      <c r="B29" s="210">
        <v>2005</v>
      </c>
      <c r="C29" s="210"/>
      <c r="D29" s="210">
        <v>8091</v>
      </c>
      <c r="E29" s="210"/>
      <c r="F29" s="210">
        <v>11520</v>
      </c>
      <c r="G29" s="210"/>
      <c r="H29" s="210">
        <v>13191</v>
      </c>
      <c r="I29" s="210"/>
      <c r="J29" s="210">
        <f>'Acumulado 2016'!Z29</f>
        <v>12004</v>
      </c>
      <c r="K29" s="210"/>
      <c r="L29" s="210"/>
      <c r="M29" s="210"/>
      <c r="N29" s="147">
        <f t="shared" ref="N29:N31" si="3">SUM(B29:M29)</f>
        <v>46811</v>
      </c>
      <c r="O29" s="147"/>
    </row>
    <row r="30" spans="1:53" ht="16.5" thickBot="1" x14ac:dyDescent="0.3">
      <c r="A30" s="117" t="s">
        <v>152</v>
      </c>
      <c r="B30" s="210" t="s">
        <v>151</v>
      </c>
      <c r="C30" s="210"/>
      <c r="D30" s="210" t="s">
        <v>151</v>
      </c>
      <c r="E30" s="210"/>
      <c r="F30" s="210" t="s">
        <v>151</v>
      </c>
      <c r="G30" s="210"/>
      <c r="H30" s="210" t="s">
        <v>151</v>
      </c>
      <c r="I30" s="210"/>
      <c r="J30" s="210">
        <f>'Acumulado 2016'!Z30</f>
        <v>235</v>
      </c>
      <c r="K30" s="210"/>
      <c r="L30" s="210"/>
      <c r="M30" s="210"/>
      <c r="N30" s="147">
        <f t="shared" si="3"/>
        <v>235</v>
      </c>
      <c r="O30" s="147"/>
    </row>
    <row r="31" spans="1:53" ht="16.5" thickBot="1" x14ac:dyDescent="0.3">
      <c r="A31" s="136" t="s">
        <v>45</v>
      </c>
      <c r="B31" s="210">
        <v>148</v>
      </c>
      <c r="C31" s="210"/>
      <c r="D31" s="210">
        <v>475</v>
      </c>
      <c r="E31" s="210"/>
      <c r="F31" s="210">
        <v>397</v>
      </c>
      <c r="G31" s="210"/>
      <c r="H31" s="210">
        <v>447</v>
      </c>
      <c r="I31" s="210"/>
      <c r="J31" s="210">
        <f>'Acumulado 2016'!Z31</f>
        <v>445</v>
      </c>
      <c r="K31" s="210"/>
      <c r="L31" s="210"/>
      <c r="M31" s="210"/>
      <c r="N31" s="147">
        <f t="shared" si="3"/>
        <v>1912</v>
      </c>
      <c r="O31" s="147"/>
    </row>
    <row r="32" spans="1:53" ht="16.5" thickBot="1" x14ac:dyDescent="0.3">
      <c r="A32" s="137" t="s">
        <v>70</v>
      </c>
      <c r="B32" s="214"/>
      <c r="C32" s="211">
        <v>1526</v>
      </c>
      <c r="D32" s="214"/>
      <c r="E32" s="211">
        <v>8296</v>
      </c>
      <c r="F32" s="214"/>
      <c r="G32" s="211">
        <v>12537</v>
      </c>
      <c r="H32" s="214"/>
      <c r="I32" s="211">
        <v>15626</v>
      </c>
      <c r="J32" s="211"/>
      <c r="K32" s="211">
        <f>'Acumulado 2016'!AA32</f>
        <v>14399</v>
      </c>
      <c r="L32" s="211"/>
      <c r="M32" s="211">
        <f>'Acumulado 2017'!AA32</f>
        <v>10351</v>
      </c>
      <c r="N32" s="149"/>
      <c r="O32" s="149">
        <f>SUM(B32:M32)</f>
        <v>62735</v>
      </c>
    </row>
    <row r="33" spans="1:15" ht="16.5" thickBot="1" x14ac:dyDescent="0.3">
      <c r="A33" s="136" t="s">
        <v>6</v>
      </c>
      <c r="B33" s="210">
        <v>1200</v>
      </c>
      <c r="C33" s="210"/>
      <c r="D33" s="210">
        <v>1834</v>
      </c>
      <c r="E33" s="210"/>
      <c r="F33" s="210">
        <v>2489</v>
      </c>
      <c r="G33" s="210"/>
      <c r="H33" s="210">
        <v>5832</v>
      </c>
      <c r="I33" s="210"/>
      <c r="J33" s="210">
        <f>'Acumulado 2016'!Z33</f>
        <v>4253</v>
      </c>
      <c r="K33" s="210"/>
      <c r="L33" s="210"/>
      <c r="M33" s="210"/>
      <c r="N33" s="147">
        <f t="shared" ref="N33:N39" si="4">SUM(B33:M33)</f>
        <v>15608</v>
      </c>
      <c r="O33" s="147"/>
    </row>
    <row r="34" spans="1:15" ht="16.5" thickBot="1" x14ac:dyDescent="0.3">
      <c r="A34" s="136" t="s">
        <v>30</v>
      </c>
      <c r="B34" s="210">
        <v>112</v>
      </c>
      <c r="C34" s="210"/>
      <c r="D34" s="210">
        <v>3361</v>
      </c>
      <c r="E34" s="210"/>
      <c r="F34" s="210">
        <v>4160</v>
      </c>
      <c r="G34" s="210"/>
      <c r="H34" s="210">
        <v>2945</v>
      </c>
      <c r="I34" s="210"/>
      <c r="J34" s="210">
        <f>'Acumulado 2016'!Z34</f>
        <v>1363</v>
      </c>
      <c r="K34" s="210"/>
      <c r="L34" s="210"/>
      <c r="M34" s="210"/>
      <c r="N34" s="147">
        <f t="shared" si="4"/>
        <v>11941</v>
      </c>
      <c r="O34" s="147"/>
    </row>
    <row r="35" spans="1:15" ht="16.5" thickBot="1" x14ac:dyDescent="0.3">
      <c r="A35" s="136" t="s">
        <v>45</v>
      </c>
      <c r="B35" s="210">
        <v>214</v>
      </c>
      <c r="C35" s="210"/>
      <c r="D35" s="210">
        <v>501</v>
      </c>
      <c r="E35" s="210"/>
      <c r="F35" s="210">
        <v>788</v>
      </c>
      <c r="G35" s="210"/>
      <c r="H35" s="210">
        <v>605</v>
      </c>
      <c r="I35" s="210"/>
      <c r="J35" s="210">
        <f>'Acumulado 2016'!Z35</f>
        <v>527</v>
      </c>
      <c r="K35" s="210"/>
      <c r="L35" s="210"/>
      <c r="M35" s="210"/>
      <c r="N35" s="147">
        <f t="shared" si="4"/>
        <v>2635</v>
      </c>
      <c r="O35" s="147"/>
    </row>
    <row r="36" spans="1:15" ht="16.5" thickBot="1" x14ac:dyDescent="0.3">
      <c r="A36" s="136" t="s">
        <v>47</v>
      </c>
      <c r="B36" s="210"/>
      <c r="C36" s="210"/>
      <c r="D36" s="210">
        <v>2000</v>
      </c>
      <c r="E36" s="210"/>
      <c r="F36" s="210">
        <v>1770</v>
      </c>
      <c r="G36" s="210"/>
      <c r="H36" s="210">
        <v>2224</v>
      </c>
      <c r="I36" s="210"/>
      <c r="J36" s="210">
        <f>'Acumulado 2016'!Z36</f>
        <v>2031</v>
      </c>
      <c r="K36" s="210"/>
      <c r="L36" s="210"/>
      <c r="M36" s="210"/>
      <c r="N36" s="147">
        <f t="shared" si="4"/>
        <v>8025</v>
      </c>
      <c r="O36" s="147"/>
    </row>
    <row r="37" spans="1:15" ht="16.5" thickBot="1" x14ac:dyDescent="0.3">
      <c r="A37" s="139" t="s">
        <v>55</v>
      </c>
      <c r="B37" s="210"/>
      <c r="C37" s="210"/>
      <c r="D37" s="210">
        <v>176</v>
      </c>
      <c r="E37" s="210"/>
      <c r="F37" s="210">
        <v>317</v>
      </c>
      <c r="G37" s="210"/>
      <c r="H37" s="210">
        <v>93</v>
      </c>
      <c r="I37" s="210"/>
      <c r="J37" s="210">
        <f>'Acumulado 2016'!Z37</f>
        <v>1</v>
      </c>
      <c r="K37" s="210"/>
      <c r="L37" s="210"/>
      <c r="M37" s="210"/>
      <c r="N37" s="147">
        <f t="shared" si="4"/>
        <v>587</v>
      </c>
      <c r="O37" s="147"/>
    </row>
    <row r="38" spans="1:15" ht="16.5" thickBot="1" x14ac:dyDescent="0.3">
      <c r="A38" s="140" t="s">
        <v>44</v>
      </c>
      <c r="B38" s="210"/>
      <c r="C38" s="210"/>
      <c r="D38" s="210">
        <v>424</v>
      </c>
      <c r="E38" s="210"/>
      <c r="F38" s="210">
        <v>2516</v>
      </c>
      <c r="G38" s="210"/>
      <c r="H38" s="210">
        <v>3784</v>
      </c>
      <c r="I38" s="210"/>
      <c r="J38" s="210">
        <f>'Acumulado 2016'!Z38</f>
        <v>6153</v>
      </c>
      <c r="K38" s="210"/>
      <c r="L38" s="210"/>
      <c r="M38" s="210"/>
      <c r="N38" s="147">
        <f t="shared" si="4"/>
        <v>12877</v>
      </c>
      <c r="O38" s="147"/>
    </row>
    <row r="39" spans="1:15" ht="16.5" thickBot="1" x14ac:dyDescent="0.3">
      <c r="A39" s="140" t="s">
        <v>46</v>
      </c>
      <c r="B39" s="210"/>
      <c r="C39" s="210"/>
      <c r="D39" s="210"/>
      <c r="E39" s="210"/>
      <c r="F39" s="210">
        <v>497</v>
      </c>
      <c r="G39" s="210"/>
      <c r="H39" s="210">
        <v>143</v>
      </c>
      <c r="I39" s="210"/>
      <c r="J39" s="210">
        <f>'Acumulado 2016'!Z39</f>
        <v>71</v>
      </c>
      <c r="K39" s="210"/>
      <c r="L39" s="210"/>
      <c r="M39" s="210"/>
      <c r="N39" s="147">
        <f t="shared" si="4"/>
        <v>711</v>
      </c>
      <c r="O39" s="215"/>
    </row>
    <row r="40" spans="1:15" ht="16.5" thickBot="1" x14ac:dyDescent="0.3">
      <c r="A40" s="137" t="s">
        <v>76</v>
      </c>
      <c r="B40" s="214"/>
      <c r="C40" s="211">
        <v>2844</v>
      </c>
      <c r="D40" s="214"/>
      <c r="E40" s="211">
        <v>10260</v>
      </c>
      <c r="F40" s="214"/>
      <c r="G40" s="211">
        <v>11439</v>
      </c>
      <c r="H40" s="214"/>
      <c r="I40" s="211">
        <v>13600</v>
      </c>
      <c r="J40" s="211"/>
      <c r="K40" s="211">
        <f>'Acumulado 2016'!AA40</f>
        <v>16656</v>
      </c>
      <c r="L40" s="211"/>
      <c r="M40" s="211">
        <f>'Acumulado 2017'!AA40</f>
        <v>11837</v>
      </c>
      <c r="N40" s="149"/>
      <c r="O40" s="149">
        <f>SUM(B40:M40)</f>
        <v>66636</v>
      </c>
    </row>
    <row r="41" spans="1:15" ht="16.5" thickBot="1" x14ac:dyDescent="0.3">
      <c r="A41" s="136" t="s">
        <v>56</v>
      </c>
      <c r="B41" s="210">
        <v>2844</v>
      </c>
      <c r="C41" s="210"/>
      <c r="D41" s="210">
        <v>10260</v>
      </c>
      <c r="E41" s="210"/>
      <c r="F41" s="210">
        <v>11439</v>
      </c>
      <c r="G41" s="210"/>
      <c r="H41" s="210">
        <v>13600</v>
      </c>
      <c r="I41" s="210"/>
      <c r="J41" s="210">
        <f>'Acumulado 2016'!Z41</f>
        <v>16656</v>
      </c>
      <c r="K41" s="210"/>
      <c r="L41" s="210"/>
      <c r="M41" s="210"/>
      <c r="N41" s="147">
        <f>SUM(B41:M41)</f>
        <v>54799</v>
      </c>
      <c r="O41" s="147"/>
    </row>
    <row r="42" spans="1:15" ht="16.5" thickBot="1" x14ac:dyDescent="0.3">
      <c r="A42" s="137" t="s">
        <v>69</v>
      </c>
      <c r="B42" s="214"/>
      <c r="C42" s="211">
        <v>515</v>
      </c>
      <c r="D42" s="214"/>
      <c r="E42" s="211">
        <v>783</v>
      </c>
      <c r="F42" s="214"/>
      <c r="G42" s="211">
        <v>666</v>
      </c>
      <c r="H42" s="214"/>
      <c r="I42" s="211">
        <v>949</v>
      </c>
      <c r="J42" s="211"/>
      <c r="K42" s="211">
        <f>'Acumulado 2016'!AA42</f>
        <v>202</v>
      </c>
      <c r="L42" s="211"/>
      <c r="M42" s="208" t="s">
        <v>151</v>
      </c>
      <c r="N42" s="149"/>
      <c r="O42" s="149">
        <f>SUM(B42:M42)</f>
        <v>3115</v>
      </c>
    </row>
    <row r="43" spans="1:15" ht="16.5" thickBot="1" x14ac:dyDescent="0.3">
      <c r="A43" s="136" t="s">
        <v>45</v>
      </c>
      <c r="B43" s="210">
        <v>351</v>
      </c>
      <c r="C43" s="210"/>
      <c r="D43" s="210">
        <v>470</v>
      </c>
      <c r="E43" s="210"/>
      <c r="F43" s="210">
        <v>584</v>
      </c>
      <c r="G43" s="210"/>
      <c r="H43" s="210">
        <v>826</v>
      </c>
      <c r="I43" s="210"/>
      <c r="J43" s="210" t="s">
        <v>151</v>
      </c>
      <c r="K43" s="210"/>
      <c r="L43" s="210" t="s">
        <v>151</v>
      </c>
      <c r="M43" s="210"/>
      <c r="N43" s="147">
        <f t="shared" ref="N43:N44" si="5">SUM(B43:M43)</f>
        <v>2231</v>
      </c>
      <c r="O43" s="147"/>
    </row>
    <row r="44" spans="1:15" ht="16.5" thickBot="1" x14ac:dyDescent="0.3">
      <c r="A44" s="136" t="s">
        <v>5</v>
      </c>
      <c r="B44" s="210">
        <v>164</v>
      </c>
      <c r="C44" s="210"/>
      <c r="D44" s="210">
        <v>313</v>
      </c>
      <c r="E44" s="210"/>
      <c r="F44" s="210">
        <v>82</v>
      </c>
      <c r="G44" s="210"/>
      <c r="H44" s="210">
        <v>123</v>
      </c>
      <c r="I44" s="210"/>
      <c r="J44" s="210" t="s">
        <v>151</v>
      </c>
      <c r="K44" s="210"/>
      <c r="L44" s="210" t="s">
        <v>151</v>
      </c>
      <c r="M44" s="210"/>
      <c r="N44" s="147">
        <f t="shared" si="5"/>
        <v>682</v>
      </c>
      <c r="O44" s="147"/>
    </row>
    <row r="45" spans="1:15" ht="16.5" thickBot="1" x14ac:dyDescent="0.3">
      <c r="A45" s="137" t="s">
        <v>68</v>
      </c>
      <c r="B45" s="214"/>
      <c r="C45" s="211">
        <v>446</v>
      </c>
      <c r="D45" s="214"/>
      <c r="E45" s="211">
        <v>2210</v>
      </c>
      <c r="F45" s="214"/>
      <c r="G45" s="211">
        <v>2699</v>
      </c>
      <c r="H45" s="214"/>
      <c r="I45" s="211">
        <v>3287</v>
      </c>
      <c r="J45" s="211"/>
      <c r="K45" s="211">
        <f>'Acumulado 2016'!AA45</f>
        <v>2712</v>
      </c>
      <c r="L45" s="211"/>
      <c r="M45" s="211">
        <f>'Acumulado 2017'!AA42</f>
        <v>1757</v>
      </c>
      <c r="N45" s="149"/>
      <c r="O45" s="149">
        <f>SUM(B45:M45)</f>
        <v>13111</v>
      </c>
    </row>
    <row r="46" spans="1:15" ht="16.5" thickBot="1" x14ac:dyDescent="0.3">
      <c r="A46" s="138" t="s">
        <v>169</v>
      </c>
      <c r="B46" s="210">
        <v>3</v>
      </c>
      <c r="C46" s="212"/>
      <c r="D46" s="210">
        <v>18</v>
      </c>
      <c r="E46" s="212"/>
      <c r="F46" s="210">
        <v>15</v>
      </c>
      <c r="G46" s="212"/>
      <c r="H46" s="210">
        <v>3</v>
      </c>
      <c r="I46" s="212"/>
      <c r="J46" s="210">
        <f>'Acumulado 2016'!Z46</f>
        <v>4</v>
      </c>
      <c r="K46" s="212"/>
      <c r="L46" s="212"/>
      <c r="M46" s="212"/>
      <c r="N46" s="147">
        <f t="shared" ref="N46:N51" si="6">SUM(B46:M46)</f>
        <v>43</v>
      </c>
      <c r="O46" s="147"/>
    </row>
    <row r="47" spans="1:15" ht="16.5" thickBot="1" x14ac:dyDescent="0.3">
      <c r="A47" s="138" t="s">
        <v>99</v>
      </c>
      <c r="B47" s="210">
        <v>0</v>
      </c>
      <c r="C47" s="210"/>
      <c r="D47" s="210">
        <v>0</v>
      </c>
      <c r="E47" s="210"/>
      <c r="F47" s="210">
        <v>0</v>
      </c>
      <c r="G47" s="210"/>
      <c r="H47" s="210">
        <v>0</v>
      </c>
      <c r="I47" s="210"/>
      <c r="J47" s="210">
        <f>'Acumulado 2016'!Z47</f>
        <v>3</v>
      </c>
      <c r="K47" s="210"/>
      <c r="L47" s="210">
        <v>0</v>
      </c>
      <c r="M47" s="210"/>
      <c r="N47" s="147">
        <f t="shared" si="6"/>
        <v>3</v>
      </c>
      <c r="O47" s="147"/>
    </row>
    <row r="48" spans="1:15" ht="16.5" thickBot="1" x14ac:dyDescent="0.3">
      <c r="A48" s="142" t="s">
        <v>20</v>
      </c>
      <c r="B48" s="210">
        <v>243</v>
      </c>
      <c r="C48" s="212"/>
      <c r="D48" s="210">
        <v>652</v>
      </c>
      <c r="E48" s="212"/>
      <c r="F48" s="210">
        <v>663</v>
      </c>
      <c r="G48" s="212"/>
      <c r="H48" s="210">
        <v>1368</v>
      </c>
      <c r="I48" s="212"/>
      <c r="J48" s="210">
        <f>'Acumulado 2016'!Z48</f>
        <v>1341</v>
      </c>
      <c r="K48" s="212"/>
      <c r="L48" s="212"/>
      <c r="M48" s="212"/>
      <c r="N48" s="147">
        <f t="shared" si="6"/>
        <v>4267</v>
      </c>
      <c r="O48" s="147"/>
    </row>
    <row r="49" spans="1:48" ht="16.5" thickBot="1" x14ac:dyDescent="0.3">
      <c r="A49" s="143" t="s">
        <v>49</v>
      </c>
      <c r="B49" s="210">
        <v>52</v>
      </c>
      <c r="C49" s="212"/>
      <c r="D49" s="210">
        <v>900</v>
      </c>
      <c r="E49" s="212"/>
      <c r="F49" s="210">
        <v>1666</v>
      </c>
      <c r="G49" s="212"/>
      <c r="H49" s="210">
        <v>1490</v>
      </c>
      <c r="I49" s="212"/>
      <c r="J49" s="210">
        <f>'Acumulado 2016'!Z49</f>
        <v>984</v>
      </c>
      <c r="K49" s="212"/>
      <c r="L49" s="212"/>
      <c r="M49" s="212"/>
      <c r="N49" s="147">
        <f t="shared" si="6"/>
        <v>5092</v>
      </c>
      <c r="O49" s="147"/>
    </row>
    <row r="50" spans="1:48" ht="16.5" thickBot="1" x14ac:dyDescent="0.3">
      <c r="A50" s="144" t="s">
        <v>45</v>
      </c>
      <c r="B50" s="210">
        <v>148</v>
      </c>
      <c r="C50" s="212"/>
      <c r="D50" s="210">
        <v>531</v>
      </c>
      <c r="E50" s="212"/>
      <c r="F50" s="210">
        <v>267</v>
      </c>
      <c r="G50" s="212"/>
      <c r="H50" s="210">
        <v>328</v>
      </c>
      <c r="I50" s="212"/>
      <c r="J50" s="210">
        <f>'Acumulado 2016'!Z50</f>
        <v>338</v>
      </c>
      <c r="K50" s="212"/>
      <c r="L50" s="212"/>
      <c r="M50" s="212"/>
      <c r="N50" s="147">
        <f t="shared" si="6"/>
        <v>1612</v>
      </c>
      <c r="O50" s="147"/>
    </row>
    <row r="51" spans="1:48" ht="16.5" thickBot="1" x14ac:dyDescent="0.3">
      <c r="A51" s="144" t="s">
        <v>5</v>
      </c>
      <c r="B51" s="210"/>
      <c r="C51" s="212"/>
      <c r="D51" s="210">
        <v>109</v>
      </c>
      <c r="E51" s="212"/>
      <c r="F51" s="210">
        <v>88</v>
      </c>
      <c r="G51" s="212"/>
      <c r="H51" s="210">
        <v>98</v>
      </c>
      <c r="I51" s="212"/>
      <c r="J51" s="210">
        <f>'Acumulado 2016'!Z51</f>
        <v>42</v>
      </c>
      <c r="K51" s="212"/>
      <c r="L51" s="212"/>
      <c r="M51" s="212"/>
      <c r="N51" s="147">
        <f t="shared" si="6"/>
        <v>337</v>
      </c>
      <c r="O51" s="147"/>
    </row>
    <row r="52" spans="1:48" ht="16.5" thickBot="1" x14ac:dyDescent="0.3">
      <c r="A52" s="137" t="s">
        <v>77</v>
      </c>
      <c r="B52" s="214"/>
      <c r="C52" s="211">
        <v>205</v>
      </c>
      <c r="D52" s="214"/>
      <c r="E52" s="211">
        <v>605</v>
      </c>
      <c r="F52" s="214"/>
      <c r="G52" s="211">
        <v>603</v>
      </c>
      <c r="H52" s="214"/>
      <c r="I52" s="211">
        <v>447</v>
      </c>
      <c r="J52" s="211"/>
      <c r="K52" s="211">
        <f>'Acumulado 2016'!AA52</f>
        <v>492</v>
      </c>
      <c r="L52" s="211"/>
      <c r="M52" s="211">
        <f>'Acumulado 2017'!AA49</f>
        <v>309</v>
      </c>
      <c r="N52" s="149"/>
      <c r="O52" s="149">
        <f>SUM(B52:M52)</f>
        <v>2661</v>
      </c>
    </row>
    <row r="53" spans="1:48" ht="16.5" thickBot="1" x14ac:dyDescent="0.3">
      <c r="A53" s="136" t="s">
        <v>50</v>
      </c>
      <c r="B53" s="210">
        <v>81</v>
      </c>
      <c r="C53" s="210"/>
      <c r="D53" s="210">
        <v>346</v>
      </c>
      <c r="E53" s="210"/>
      <c r="F53" s="210">
        <v>388</v>
      </c>
      <c r="G53" s="210"/>
      <c r="H53" s="210">
        <v>141</v>
      </c>
      <c r="I53" s="210"/>
      <c r="J53" s="210">
        <f>'Acumulado 2016'!Z53</f>
        <v>136</v>
      </c>
      <c r="K53" s="210"/>
      <c r="L53" s="210"/>
      <c r="M53" s="210"/>
      <c r="N53" s="147">
        <f t="shared" ref="N53:N56" si="7">SUM(B53:M53)</f>
        <v>1092</v>
      </c>
      <c r="O53" s="147"/>
    </row>
    <row r="54" spans="1:48" ht="16.5" thickBot="1" x14ac:dyDescent="0.3">
      <c r="A54" s="138" t="s">
        <v>57</v>
      </c>
      <c r="B54" s="210">
        <v>1</v>
      </c>
      <c r="C54" s="210"/>
      <c r="D54" s="210">
        <v>13</v>
      </c>
      <c r="E54" s="210"/>
      <c r="F54" s="210">
        <v>25</v>
      </c>
      <c r="G54" s="210"/>
      <c r="H54" s="210">
        <v>16</v>
      </c>
      <c r="I54" s="210"/>
      <c r="J54" s="210">
        <f>'Acumulado 2016'!Z54</f>
        <v>11</v>
      </c>
      <c r="K54" s="210"/>
      <c r="L54" s="210"/>
      <c r="M54" s="210"/>
      <c r="N54" s="147">
        <f t="shared" si="7"/>
        <v>66</v>
      </c>
      <c r="O54" s="147"/>
    </row>
    <row r="55" spans="1:48" ht="16.5" thickBot="1" x14ac:dyDescent="0.3">
      <c r="A55" s="138" t="s">
        <v>51</v>
      </c>
      <c r="B55" s="210">
        <v>10</v>
      </c>
      <c r="C55" s="210"/>
      <c r="D55" s="210">
        <v>126</v>
      </c>
      <c r="E55" s="210"/>
      <c r="F55" s="210">
        <v>109</v>
      </c>
      <c r="G55" s="210"/>
      <c r="H55" s="210">
        <v>56</v>
      </c>
      <c r="I55" s="210"/>
      <c r="J55" s="210">
        <f>'Acumulado 2016'!Z55</f>
        <v>32</v>
      </c>
      <c r="K55" s="210"/>
      <c r="L55" s="210"/>
      <c r="M55" s="210"/>
      <c r="N55" s="147">
        <f t="shared" si="7"/>
        <v>333</v>
      </c>
      <c r="O55" s="147"/>
    </row>
    <row r="56" spans="1:48" ht="16.5" thickBot="1" x14ac:dyDescent="0.3">
      <c r="A56" s="136" t="s">
        <v>45</v>
      </c>
      <c r="B56" s="210">
        <v>113</v>
      </c>
      <c r="C56" s="210"/>
      <c r="D56" s="210">
        <v>120</v>
      </c>
      <c r="E56" s="210"/>
      <c r="F56" s="210">
        <v>81</v>
      </c>
      <c r="G56" s="210"/>
      <c r="H56" s="210">
        <v>234</v>
      </c>
      <c r="I56" s="210"/>
      <c r="J56" s="210">
        <f>'Acumulado 2016'!Z56</f>
        <v>313</v>
      </c>
      <c r="K56" s="210"/>
      <c r="L56" s="210"/>
      <c r="M56" s="210"/>
      <c r="N56" s="147">
        <f t="shared" si="7"/>
        <v>861</v>
      </c>
      <c r="O56" s="147"/>
    </row>
    <row r="57" spans="1:48" ht="16.5" thickBot="1" x14ac:dyDescent="0.3">
      <c r="A57" s="137" t="s">
        <v>84</v>
      </c>
      <c r="B57" s="214"/>
      <c r="C57" s="211">
        <v>0</v>
      </c>
      <c r="D57" s="214"/>
      <c r="E57" s="211">
        <v>0</v>
      </c>
      <c r="F57" s="214"/>
      <c r="G57" s="211">
        <v>187</v>
      </c>
      <c r="H57" s="214"/>
      <c r="I57" s="211">
        <v>1667</v>
      </c>
      <c r="J57" s="211" t="s">
        <v>151</v>
      </c>
      <c r="K57" s="211" t="s">
        <v>151</v>
      </c>
      <c r="L57" s="211"/>
      <c r="M57" s="208" t="s">
        <v>151</v>
      </c>
      <c r="N57" s="149"/>
      <c r="O57" s="149">
        <f>SUM(B57:M57)</f>
        <v>1854</v>
      </c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</row>
    <row r="58" spans="1:48" ht="16.5" thickBot="1" x14ac:dyDescent="0.3">
      <c r="A58" s="140" t="s">
        <v>58</v>
      </c>
      <c r="B58" s="205" t="s">
        <v>151</v>
      </c>
      <c r="C58" s="205"/>
      <c r="D58" s="205" t="s">
        <v>151</v>
      </c>
      <c r="E58" s="210"/>
      <c r="F58" s="210">
        <v>99</v>
      </c>
      <c r="G58" s="210"/>
      <c r="H58" s="210">
        <v>978</v>
      </c>
      <c r="I58" s="210"/>
      <c r="J58" s="236"/>
      <c r="K58" s="237"/>
      <c r="L58" s="236"/>
      <c r="M58" s="237"/>
      <c r="N58" s="147">
        <f t="shared" ref="N58:N69" si="8">SUM(B58:M58)</f>
        <v>1077</v>
      </c>
      <c r="O58" s="147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165"/>
      <c r="AT58" s="165"/>
      <c r="AU58" s="165"/>
      <c r="AV58" s="165"/>
    </row>
    <row r="59" spans="1:48" ht="16.5" thickBot="1" x14ac:dyDescent="0.3">
      <c r="A59" s="140" t="s">
        <v>59</v>
      </c>
      <c r="B59" s="205" t="s">
        <v>151</v>
      </c>
      <c r="C59" s="205"/>
      <c r="D59" s="205" t="s">
        <v>151</v>
      </c>
      <c r="E59" s="210"/>
      <c r="F59" s="210" t="s">
        <v>151</v>
      </c>
      <c r="G59" s="210"/>
      <c r="H59" s="210">
        <v>2</v>
      </c>
      <c r="I59" s="210"/>
      <c r="J59" s="236"/>
      <c r="K59" s="237"/>
      <c r="L59" s="236"/>
      <c r="M59" s="237"/>
      <c r="N59" s="147">
        <f t="shared" si="8"/>
        <v>2</v>
      </c>
      <c r="O59" s="147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65"/>
      <c r="AO59" s="165"/>
      <c r="AP59" s="165"/>
      <c r="AQ59" s="165"/>
      <c r="AR59" s="165"/>
      <c r="AS59" s="165"/>
      <c r="AT59" s="165"/>
      <c r="AU59" s="165"/>
      <c r="AV59" s="165"/>
    </row>
    <row r="60" spans="1:48" ht="16.5" thickBot="1" x14ac:dyDescent="0.3">
      <c r="A60" s="140" t="s">
        <v>60</v>
      </c>
      <c r="B60" s="205" t="s">
        <v>151</v>
      </c>
      <c r="C60" s="205"/>
      <c r="D60" s="205" t="s">
        <v>151</v>
      </c>
      <c r="E60" s="210"/>
      <c r="F60" s="210">
        <v>1</v>
      </c>
      <c r="G60" s="210"/>
      <c r="H60" s="210">
        <v>2</v>
      </c>
      <c r="I60" s="210"/>
      <c r="J60" s="236"/>
      <c r="K60" s="237"/>
      <c r="L60" s="236"/>
      <c r="M60" s="237"/>
      <c r="N60" s="147">
        <f t="shared" si="8"/>
        <v>3</v>
      </c>
      <c r="O60" s="147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165"/>
      <c r="AT60" s="165"/>
      <c r="AU60" s="165"/>
      <c r="AV60" s="165"/>
    </row>
    <row r="61" spans="1:48" ht="16.5" thickBot="1" x14ac:dyDescent="0.3">
      <c r="A61" s="145" t="s">
        <v>72</v>
      </c>
      <c r="B61" s="205" t="s">
        <v>151</v>
      </c>
      <c r="C61" s="205"/>
      <c r="D61" s="205" t="s">
        <v>151</v>
      </c>
      <c r="E61" s="210"/>
      <c r="F61" s="210">
        <v>0</v>
      </c>
      <c r="G61" s="210"/>
      <c r="H61" s="210">
        <v>2</v>
      </c>
      <c r="I61" s="210"/>
      <c r="J61" s="236"/>
      <c r="K61" s="237"/>
      <c r="L61" s="236"/>
      <c r="M61" s="237"/>
      <c r="N61" s="147">
        <f t="shared" si="8"/>
        <v>2</v>
      </c>
      <c r="O61" s="147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AV61" s="165"/>
    </row>
    <row r="62" spans="1:48" ht="16.5" thickBot="1" x14ac:dyDescent="0.3">
      <c r="A62" s="140" t="s">
        <v>61</v>
      </c>
      <c r="B62" s="205" t="s">
        <v>151</v>
      </c>
      <c r="C62" s="205"/>
      <c r="D62" s="205" t="s">
        <v>151</v>
      </c>
      <c r="E62" s="210"/>
      <c r="F62" s="210">
        <v>0</v>
      </c>
      <c r="G62" s="210"/>
      <c r="H62" s="210">
        <v>2</v>
      </c>
      <c r="I62" s="210"/>
      <c r="J62" s="236"/>
      <c r="K62" s="237"/>
      <c r="L62" s="236"/>
      <c r="M62" s="237"/>
      <c r="N62" s="147">
        <f t="shared" si="8"/>
        <v>2</v>
      </c>
      <c r="O62" s="147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165"/>
      <c r="AT62" s="165"/>
      <c r="AU62" s="165"/>
      <c r="AV62" s="165"/>
    </row>
    <row r="63" spans="1:48" ht="16.5" thickBot="1" x14ac:dyDescent="0.3">
      <c r="A63" s="140" t="s">
        <v>62</v>
      </c>
      <c r="B63" s="205" t="s">
        <v>151</v>
      </c>
      <c r="C63" s="205"/>
      <c r="D63" s="205" t="s">
        <v>151</v>
      </c>
      <c r="E63" s="210"/>
      <c r="F63" s="210">
        <v>0</v>
      </c>
      <c r="G63" s="210"/>
      <c r="H63" s="210">
        <v>6</v>
      </c>
      <c r="I63" s="210"/>
      <c r="J63" s="236"/>
      <c r="K63" s="237"/>
      <c r="L63" s="236"/>
      <c r="M63" s="237"/>
      <c r="N63" s="147">
        <f t="shared" si="8"/>
        <v>6</v>
      </c>
      <c r="O63" s="147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AV63" s="165"/>
    </row>
    <row r="64" spans="1:48" ht="16.5" thickBot="1" x14ac:dyDescent="0.3">
      <c r="A64" s="140" t="s">
        <v>63</v>
      </c>
      <c r="B64" s="205" t="s">
        <v>151</v>
      </c>
      <c r="C64" s="205"/>
      <c r="D64" s="205" t="s">
        <v>151</v>
      </c>
      <c r="E64" s="210"/>
      <c r="F64" s="210">
        <v>1</v>
      </c>
      <c r="G64" s="210"/>
      <c r="H64" s="210">
        <v>17</v>
      </c>
      <c r="I64" s="210"/>
      <c r="J64" s="236"/>
      <c r="K64" s="237"/>
      <c r="L64" s="236"/>
      <c r="M64" s="237"/>
      <c r="N64" s="147">
        <f t="shared" si="8"/>
        <v>18</v>
      </c>
      <c r="O64" s="147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5"/>
      <c r="AT64" s="165"/>
      <c r="AU64" s="165"/>
      <c r="AV64" s="165"/>
    </row>
    <row r="65" spans="1:49" ht="16.5" thickBot="1" x14ac:dyDescent="0.3">
      <c r="A65" s="140" t="s">
        <v>64</v>
      </c>
      <c r="B65" s="205" t="s">
        <v>151</v>
      </c>
      <c r="C65" s="205"/>
      <c r="D65" s="205" t="s">
        <v>151</v>
      </c>
      <c r="E65" s="210"/>
      <c r="F65" s="210">
        <v>0</v>
      </c>
      <c r="G65" s="210"/>
      <c r="H65" s="210">
        <v>5</v>
      </c>
      <c r="I65" s="210"/>
      <c r="J65" s="236"/>
      <c r="K65" s="237"/>
      <c r="L65" s="236"/>
      <c r="M65" s="237"/>
      <c r="N65" s="147">
        <f t="shared" si="8"/>
        <v>5</v>
      </c>
      <c r="O65" s="147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5"/>
      <c r="AU65" s="165"/>
      <c r="AV65" s="165"/>
    </row>
    <row r="66" spans="1:49" ht="16.5" thickBot="1" x14ac:dyDescent="0.3">
      <c r="A66" s="140" t="s">
        <v>65</v>
      </c>
      <c r="B66" s="205" t="s">
        <v>151</v>
      </c>
      <c r="C66" s="205"/>
      <c r="D66" s="205" t="s">
        <v>151</v>
      </c>
      <c r="E66" s="210"/>
      <c r="F66" s="210">
        <v>4</v>
      </c>
      <c r="G66" s="210"/>
      <c r="H66" s="210">
        <v>74</v>
      </c>
      <c r="I66" s="210"/>
      <c r="J66" s="236"/>
      <c r="K66" s="237"/>
      <c r="L66" s="236"/>
      <c r="M66" s="237"/>
      <c r="N66" s="147">
        <f t="shared" si="8"/>
        <v>78</v>
      </c>
      <c r="O66" s="147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5"/>
      <c r="AN66" s="165"/>
      <c r="AO66" s="165"/>
      <c r="AP66" s="165"/>
      <c r="AQ66" s="165"/>
      <c r="AR66" s="165"/>
      <c r="AS66" s="165"/>
      <c r="AT66" s="165"/>
      <c r="AU66" s="165"/>
      <c r="AV66" s="165"/>
    </row>
    <row r="67" spans="1:49" ht="16.5" thickBot="1" x14ac:dyDescent="0.3">
      <c r="A67" s="140" t="s">
        <v>66</v>
      </c>
      <c r="B67" s="205" t="s">
        <v>151</v>
      </c>
      <c r="C67" s="205"/>
      <c r="D67" s="205" t="s">
        <v>151</v>
      </c>
      <c r="E67" s="210"/>
      <c r="F67" s="210">
        <v>0</v>
      </c>
      <c r="G67" s="210"/>
      <c r="H67" s="210">
        <v>0</v>
      </c>
      <c r="I67" s="210"/>
      <c r="J67" s="236"/>
      <c r="K67" s="237"/>
      <c r="L67" s="236"/>
      <c r="M67" s="237"/>
      <c r="N67" s="147">
        <f t="shared" si="8"/>
        <v>0</v>
      </c>
      <c r="O67" s="147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5"/>
      <c r="AK67" s="165"/>
      <c r="AL67" s="165"/>
      <c r="AM67" s="165"/>
      <c r="AN67" s="165"/>
      <c r="AO67" s="165"/>
      <c r="AP67" s="165"/>
      <c r="AQ67" s="165"/>
      <c r="AR67" s="165"/>
      <c r="AS67" s="165"/>
      <c r="AT67" s="165"/>
      <c r="AU67" s="165"/>
      <c r="AV67" s="165"/>
    </row>
    <row r="68" spans="1:49" ht="16.5" thickBot="1" x14ac:dyDescent="0.3">
      <c r="A68" s="140" t="s">
        <v>67</v>
      </c>
      <c r="B68" s="205" t="s">
        <v>151</v>
      </c>
      <c r="C68" s="205"/>
      <c r="D68" s="205" t="s">
        <v>151</v>
      </c>
      <c r="E68" s="210"/>
      <c r="F68" s="210">
        <v>3</v>
      </c>
      <c r="G68" s="210"/>
      <c r="H68" s="210">
        <v>4</v>
      </c>
      <c r="I68" s="210"/>
      <c r="J68" s="236"/>
      <c r="K68" s="237"/>
      <c r="L68" s="236"/>
      <c r="M68" s="237"/>
      <c r="N68" s="147">
        <f t="shared" si="8"/>
        <v>7</v>
      </c>
      <c r="O68" s="147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5"/>
      <c r="AK68" s="165"/>
      <c r="AL68" s="165"/>
      <c r="AM68" s="165"/>
      <c r="AN68" s="165"/>
      <c r="AO68" s="165"/>
      <c r="AP68" s="165"/>
      <c r="AQ68" s="165"/>
      <c r="AR68" s="165"/>
      <c r="AS68" s="165"/>
      <c r="AT68" s="165"/>
      <c r="AU68" s="165"/>
      <c r="AV68" s="165"/>
    </row>
    <row r="69" spans="1:49" ht="16.5" thickBot="1" x14ac:dyDescent="0.3">
      <c r="A69" s="146" t="s">
        <v>45</v>
      </c>
      <c r="B69" s="205" t="s">
        <v>151</v>
      </c>
      <c r="C69" s="205"/>
      <c r="D69" s="205" t="s">
        <v>151</v>
      </c>
      <c r="E69" s="210"/>
      <c r="F69" s="210">
        <v>79</v>
      </c>
      <c r="G69" s="210"/>
      <c r="H69" s="210">
        <v>575</v>
      </c>
      <c r="I69" s="210"/>
      <c r="J69" s="236"/>
      <c r="K69" s="237"/>
      <c r="L69" s="236"/>
      <c r="M69" s="237"/>
      <c r="N69" s="147">
        <f t="shared" si="8"/>
        <v>654</v>
      </c>
      <c r="O69" s="147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</row>
    <row r="70" spans="1:49" ht="16.5" thickBot="1" x14ac:dyDescent="0.3">
      <c r="A70" s="137" t="s">
        <v>127</v>
      </c>
      <c r="B70" s="209"/>
      <c r="C70" s="208">
        <v>1464</v>
      </c>
      <c r="D70" s="209"/>
      <c r="E70" s="211">
        <v>2927</v>
      </c>
      <c r="F70" s="214"/>
      <c r="G70" s="211">
        <v>1699</v>
      </c>
      <c r="H70" s="214"/>
      <c r="I70" s="211">
        <v>0</v>
      </c>
      <c r="J70" s="211"/>
      <c r="K70" s="211" t="s">
        <v>151</v>
      </c>
      <c r="L70" s="211"/>
      <c r="M70" s="211" t="s">
        <v>151</v>
      </c>
      <c r="N70" s="149"/>
      <c r="O70" s="149">
        <f>SUM(B70:M70)</f>
        <v>6090</v>
      </c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</row>
    <row r="71" spans="1:49" ht="16.5" thickBot="1" x14ac:dyDescent="0.3">
      <c r="A71" s="146" t="s">
        <v>128</v>
      </c>
      <c r="B71" s="216">
        <v>332</v>
      </c>
      <c r="C71" s="210"/>
      <c r="D71" s="210">
        <v>526</v>
      </c>
      <c r="E71" s="210"/>
      <c r="F71" s="210">
        <v>184</v>
      </c>
      <c r="G71" s="210"/>
      <c r="H71" s="236"/>
      <c r="I71" s="237"/>
      <c r="J71" s="236"/>
      <c r="K71" s="237"/>
      <c r="L71" s="236"/>
      <c r="M71" s="237"/>
      <c r="N71" s="147">
        <f t="shared" ref="N71:N74" si="9">SUM(B71:M71)</f>
        <v>1042</v>
      </c>
      <c r="O71" s="147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</row>
    <row r="72" spans="1:49" ht="16.5" thickBot="1" x14ac:dyDescent="0.3">
      <c r="A72" s="146" t="s">
        <v>130</v>
      </c>
      <c r="B72" s="216">
        <v>549</v>
      </c>
      <c r="C72" s="210"/>
      <c r="D72" s="210">
        <v>1394</v>
      </c>
      <c r="E72" s="210"/>
      <c r="F72" s="210">
        <v>968</v>
      </c>
      <c r="G72" s="210"/>
      <c r="H72" s="236"/>
      <c r="I72" s="237"/>
      <c r="J72" s="236"/>
      <c r="K72" s="237"/>
      <c r="L72" s="236"/>
      <c r="M72" s="237"/>
      <c r="N72" s="147">
        <f t="shared" si="9"/>
        <v>2911</v>
      </c>
      <c r="O72" s="147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</row>
    <row r="73" spans="1:49" ht="16.5" thickBot="1" x14ac:dyDescent="0.3">
      <c r="A73" s="146" t="s">
        <v>45</v>
      </c>
      <c r="B73" s="216">
        <v>209</v>
      </c>
      <c r="C73" s="210"/>
      <c r="D73" s="210">
        <v>284</v>
      </c>
      <c r="E73" s="210"/>
      <c r="F73" s="210">
        <v>129</v>
      </c>
      <c r="G73" s="210"/>
      <c r="H73" s="236"/>
      <c r="I73" s="237"/>
      <c r="J73" s="236"/>
      <c r="K73" s="237"/>
      <c r="L73" s="236"/>
      <c r="M73" s="237"/>
      <c r="N73" s="147">
        <f t="shared" si="9"/>
        <v>622</v>
      </c>
      <c r="O73" s="147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</row>
    <row r="74" spans="1:49" ht="16.5" thickBot="1" x14ac:dyDescent="0.3">
      <c r="A74" s="146" t="s">
        <v>25</v>
      </c>
      <c r="B74" s="216">
        <v>374</v>
      </c>
      <c r="C74" s="210"/>
      <c r="D74" s="210">
        <v>723</v>
      </c>
      <c r="E74" s="210"/>
      <c r="F74" s="210">
        <v>418</v>
      </c>
      <c r="G74" s="210"/>
      <c r="H74" s="236"/>
      <c r="I74" s="237"/>
      <c r="J74" s="236"/>
      <c r="K74" s="237"/>
      <c r="L74" s="236"/>
      <c r="M74" s="237"/>
      <c r="N74" s="147">
        <f t="shared" si="9"/>
        <v>1515</v>
      </c>
      <c r="O74" s="147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</row>
    <row r="75" spans="1:49" ht="16.5" thickBot="1" x14ac:dyDescent="0.3">
      <c r="A75" s="137" t="s">
        <v>75</v>
      </c>
      <c r="B75" s="214"/>
      <c r="C75" s="211">
        <v>196</v>
      </c>
      <c r="D75" s="214"/>
      <c r="E75" s="211">
        <v>279</v>
      </c>
      <c r="F75" s="214"/>
      <c r="G75" s="211">
        <v>0</v>
      </c>
      <c r="H75" s="214"/>
      <c r="I75" s="211">
        <v>0</v>
      </c>
      <c r="J75" s="211" t="s">
        <v>151</v>
      </c>
      <c r="K75" s="211" t="s">
        <v>151</v>
      </c>
      <c r="L75" s="211"/>
      <c r="M75" s="211"/>
      <c r="N75" s="149"/>
      <c r="O75" s="149">
        <f>SUM(B75:M75)</f>
        <v>475</v>
      </c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</row>
    <row r="76" spans="1:49" ht="16.5" thickBot="1" x14ac:dyDescent="0.3">
      <c r="A76" s="138" t="s">
        <v>85</v>
      </c>
      <c r="B76" s="210">
        <v>196</v>
      </c>
      <c r="C76" s="210"/>
      <c r="D76" s="210">
        <v>279</v>
      </c>
      <c r="E76" s="210"/>
      <c r="F76" s="237"/>
      <c r="G76" s="237"/>
      <c r="H76" s="237"/>
      <c r="I76" s="237"/>
      <c r="J76" s="237"/>
      <c r="K76" s="237"/>
      <c r="L76" s="237"/>
      <c r="M76" s="237"/>
      <c r="N76" s="147">
        <f>SUM(B76:M76)</f>
        <v>475</v>
      </c>
      <c r="O76" s="147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</row>
    <row r="77" spans="1:49" ht="16.5" thickBot="1" x14ac:dyDescent="0.3">
      <c r="A77" s="234" t="s">
        <v>100</v>
      </c>
      <c r="B77" s="214"/>
      <c r="C77" s="211" t="s">
        <v>151</v>
      </c>
      <c r="D77" s="214"/>
      <c r="E77" s="211" t="s">
        <v>151</v>
      </c>
      <c r="F77" s="214"/>
      <c r="G77" s="211" t="s">
        <v>151</v>
      </c>
      <c r="H77" s="214"/>
      <c r="I77" s="211" t="s">
        <v>151</v>
      </c>
      <c r="J77" s="211"/>
      <c r="K77" s="211">
        <f>'Acumulado 2016'!AA57</f>
        <v>414</v>
      </c>
      <c r="L77" s="211"/>
      <c r="M77" s="211"/>
      <c r="N77" s="149"/>
      <c r="O77" s="149">
        <f>SUM(B77:M77)</f>
        <v>414</v>
      </c>
    </row>
    <row r="78" spans="1:49" ht="16.5" thickBot="1" x14ac:dyDescent="0.3">
      <c r="A78" s="115" t="s">
        <v>92</v>
      </c>
      <c r="B78" s="210" t="s">
        <v>151</v>
      </c>
      <c r="C78" s="210"/>
      <c r="D78" s="210" t="s">
        <v>151</v>
      </c>
      <c r="E78" s="210"/>
      <c r="F78" s="210" t="s">
        <v>151</v>
      </c>
      <c r="G78" s="210"/>
      <c r="H78" s="210" t="s">
        <v>151</v>
      </c>
      <c r="I78" s="210"/>
      <c r="J78" s="210">
        <f>'Acumulado 2016'!Z58</f>
        <v>81</v>
      </c>
      <c r="K78" s="210"/>
      <c r="L78" s="210"/>
      <c r="M78" s="210"/>
      <c r="N78" s="147">
        <f t="shared" ref="N78:N95" si="10">SUM(B78:M78)</f>
        <v>81</v>
      </c>
      <c r="O78" s="147"/>
    </row>
    <row r="79" spans="1:49" ht="16.5" thickBot="1" x14ac:dyDescent="0.3">
      <c r="A79" s="115" t="s">
        <v>172</v>
      </c>
      <c r="B79" s="210" t="s">
        <v>151</v>
      </c>
      <c r="C79" s="210"/>
      <c r="D79" s="210" t="s">
        <v>151</v>
      </c>
      <c r="E79" s="210"/>
      <c r="F79" s="210" t="s">
        <v>151</v>
      </c>
      <c r="G79" s="210"/>
      <c r="H79" s="210" t="s">
        <v>151</v>
      </c>
      <c r="I79" s="210"/>
      <c r="J79" s="210">
        <f>'Acumulado 2016'!Z59</f>
        <v>0</v>
      </c>
      <c r="K79" s="210"/>
      <c r="L79" s="210"/>
      <c r="M79" s="210"/>
      <c r="N79" s="147">
        <f t="shared" si="10"/>
        <v>0</v>
      </c>
      <c r="O79" s="147"/>
    </row>
    <row r="80" spans="1:49" ht="16.5" thickBot="1" x14ac:dyDescent="0.3">
      <c r="A80" s="225" t="s">
        <v>171</v>
      </c>
      <c r="B80" s="210" t="s">
        <v>151</v>
      </c>
      <c r="C80" s="210"/>
      <c r="D80" s="210" t="s">
        <v>151</v>
      </c>
      <c r="E80" s="210"/>
      <c r="F80" s="210" t="s">
        <v>151</v>
      </c>
      <c r="G80" s="210"/>
      <c r="H80" s="210" t="s">
        <v>151</v>
      </c>
      <c r="I80" s="210"/>
      <c r="J80" s="210">
        <f>'Acumulado 2016'!Z60</f>
        <v>13</v>
      </c>
      <c r="K80" s="210"/>
      <c r="L80" s="210"/>
      <c r="M80" s="210"/>
      <c r="N80" s="147">
        <f t="shared" si="10"/>
        <v>13</v>
      </c>
      <c r="O80" s="147"/>
    </row>
    <row r="81" spans="1:17" ht="16.5" thickBot="1" x14ac:dyDescent="0.3">
      <c r="A81" s="225" t="s">
        <v>94</v>
      </c>
      <c r="B81" s="210" t="s">
        <v>151</v>
      </c>
      <c r="C81" s="210"/>
      <c r="D81" s="210" t="s">
        <v>151</v>
      </c>
      <c r="E81" s="210"/>
      <c r="F81" s="210" t="s">
        <v>151</v>
      </c>
      <c r="G81" s="210"/>
      <c r="H81" s="210" t="s">
        <v>151</v>
      </c>
      <c r="I81" s="210"/>
      <c r="J81" s="210">
        <f>'Acumulado 2016'!Z61</f>
        <v>4</v>
      </c>
      <c r="K81" s="210"/>
      <c r="L81" s="210"/>
      <c r="M81" s="210"/>
      <c r="N81" s="147">
        <f t="shared" si="10"/>
        <v>4</v>
      </c>
      <c r="O81" s="147"/>
      <c r="P81" s="106"/>
      <c r="Q81" s="106"/>
    </row>
    <row r="82" spans="1:17" ht="16.5" thickBot="1" x14ac:dyDescent="0.3">
      <c r="A82" s="115" t="s">
        <v>173</v>
      </c>
      <c r="B82" s="210" t="s">
        <v>151</v>
      </c>
      <c r="C82" s="210"/>
      <c r="D82" s="210" t="s">
        <v>151</v>
      </c>
      <c r="E82" s="210"/>
      <c r="F82" s="210" t="s">
        <v>151</v>
      </c>
      <c r="G82" s="210"/>
      <c r="H82" s="210" t="s">
        <v>151</v>
      </c>
      <c r="I82" s="210"/>
      <c r="J82" s="210">
        <f>'Acumulado 2016'!Z62</f>
        <v>7</v>
      </c>
      <c r="K82" s="210"/>
      <c r="L82" s="210"/>
      <c r="M82" s="210"/>
      <c r="N82" s="147">
        <f t="shared" si="10"/>
        <v>7</v>
      </c>
      <c r="O82" s="147"/>
      <c r="P82" s="106"/>
      <c r="Q82" s="106"/>
    </row>
    <row r="83" spans="1:17" ht="16.5" thickBot="1" x14ac:dyDescent="0.3">
      <c r="A83" s="115" t="s">
        <v>175</v>
      </c>
      <c r="B83" s="210" t="s">
        <v>151</v>
      </c>
      <c r="C83" s="210"/>
      <c r="D83" s="210" t="s">
        <v>151</v>
      </c>
      <c r="E83" s="210"/>
      <c r="F83" s="210" t="s">
        <v>151</v>
      </c>
      <c r="G83" s="210"/>
      <c r="H83" s="210" t="s">
        <v>151</v>
      </c>
      <c r="I83" s="210"/>
      <c r="J83" s="210" t="s">
        <v>151</v>
      </c>
      <c r="K83" s="210"/>
      <c r="L83" s="210"/>
      <c r="M83" s="210"/>
      <c r="N83" s="147">
        <f t="shared" ref="N83" si="11">SUM(B83:M83)</f>
        <v>0</v>
      </c>
      <c r="O83" s="147"/>
      <c r="P83" s="106"/>
      <c r="Q83" s="106"/>
    </row>
    <row r="84" spans="1:17" ht="16.5" thickBot="1" x14ac:dyDescent="0.3">
      <c r="A84" s="115" t="s">
        <v>174</v>
      </c>
      <c r="B84" s="210" t="s">
        <v>151</v>
      </c>
      <c r="C84" s="210"/>
      <c r="D84" s="210" t="s">
        <v>151</v>
      </c>
      <c r="E84" s="210"/>
      <c r="F84" s="210" t="s">
        <v>151</v>
      </c>
      <c r="G84" s="210"/>
      <c r="H84" s="210" t="s">
        <v>151</v>
      </c>
      <c r="I84" s="210"/>
      <c r="J84" s="210">
        <f>'Acumulado 2016'!Z63</f>
        <v>78</v>
      </c>
      <c r="K84" s="210"/>
      <c r="L84" s="210"/>
      <c r="M84" s="210"/>
      <c r="N84" s="147">
        <f t="shared" si="10"/>
        <v>78</v>
      </c>
      <c r="O84" s="147"/>
      <c r="P84" s="106"/>
      <c r="Q84" s="106"/>
    </row>
    <row r="85" spans="1:17" ht="16.5" thickBot="1" x14ac:dyDescent="0.3">
      <c r="A85" s="115" t="s">
        <v>97</v>
      </c>
      <c r="B85" s="210" t="s">
        <v>151</v>
      </c>
      <c r="C85" s="210"/>
      <c r="D85" s="210" t="s">
        <v>151</v>
      </c>
      <c r="E85" s="210"/>
      <c r="F85" s="210" t="s">
        <v>151</v>
      </c>
      <c r="G85" s="210"/>
      <c r="H85" s="210" t="s">
        <v>151</v>
      </c>
      <c r="I85" s="210"/>
      <c r="J85" s="210">
        <f>'Acumulado 2016'!Z64</f>
        <v>208</v>
      </c>
      <c r="K85" s="210"/>
      <c r="L85" s="210"/>
      <c r="M85" s="210"/>
      <c r="N85" s="147">
        <f t="shared" si="10"/>
        <v>208</v>
      </c>
      <c r="O85" s="147"/>
      <c r="P85" s="106"/>
      <c r="Q85" s="106"/>
    </row>
    <row r="86" spans="1:17" ht="16.5" thickBot="1" x14ac:dyDescent="0.3">
      <c r="A86" s="115" t="s">
        <v>98</v>
      </c>
      <c r="B86" s="210" t="s">
        <v>151</v>
      </c>
      <c r="C86" s="210"/>
      <c r="D86" s="210" t="s">
        <v>151</v>
      </c>
      <c r="E86" s="210"/>
      <c r="F86" s="210" t="s">
        <v>151</v>
      </c>
      <c r="G86" s="210"/>
      <c r="H86" s="210" t="s">
        <v>151</v>
      </c>
      <c r="I86" s="210"/>
      <c r="J86" s="210">
        <f>'Acumulado 2016'!Z65</f>
        <v>30</v>
      </c>
      <c r="K86" s="210"/>
      <c r="L86" s="210"/>
      <c r="M86" s="210"/>
      <c r="N86" s="147">
        <f t="shared" si="10"/>
        <v>30</v>
      </c>
      <c r="O86" s="147"/>
    </row>
    <row r="87" spans="1:17" ht="16.5" thickBot="1" x14ac:dyDescent="0.3">
      <c r="A87" s="234" t="s">
        <v>176</v>
      </c>
      <c r="B87" s="214"/>
      <c r="C87" s="211">
        <v>0</v>
      </c>
      <c r="D87" s="214"/>
      <c r="E87" s="211">
        <v>0</v>
      </c>
      <c r="F87" s="214"/>
      <c r="G87" s="211">
        <v>0</v>
      </c>
      <c r="H87" s="214"/>
      <c r="I87" s="211">
        <v>0</v>
      </c>
      <c r="J87" s="211"/>
      <c r="K87" s="211">
        <v>0</v>
      </c>
      <c r="L87" s="211"/>
      <c r="M87" s="211"/>
      <c r="N87" s="149"/>
      <c r="O87" s="149">
        <f>SUM(B87:M87)</f>
        <v>0</v>
      </c>
    </row>
    <row r="88" spans="1:17" ht="16.5" thickBot="1" x14ac:dyDescent="0.3">
      <c r="A88" s="115" t="s">
        <v>177</v>
      </c>
      <c r="B88" s="210">
        <v>0</v>
      </c>
      <c r="C88" s="210"/>
      <c r="D88" s="210">
        <v>0</v>
      </c>
      <c r="E88" s="210"/>
      <c r="F88" s="210">
        <v>0</v>
      </c>
      <c r="G88" s="210"/>
      <c r="H88" s="210">
        <v>0</v>
      </c>
      <c r="I88" s="210"/>
      <c r="J88" s="210">
        <v>0</v>
      </c>
      <c r="K88" s="210"/>
      <c r="L88" s="210"/>
      <c r="M88" s="210"/>
      <c r="N88" s="147">
        <f>SUM(B88:M88)</f>
        <v>0</v>
      </c>
      <c r="O88" s="147"/>
    </row>
    <row r="89" spans="1:17" ht="16.5" thickBot="1" x14ac:dyDescent="0.3">
      <c r="A89" s="115" t="s">
        <v>182</v>
      </c>
      <c r="B89" s="210">
        <v>0</v>
      </c>
      <c r="C89" s="210"/>
      <c r="D89" s="210">
        <v>0</v>
      </c>
      <c r="E89" s="210"/>
      <c r="F89" s="210">
        <v>0</v>
      </c>
      <c r="G89" s="210"/>
      <c r="H89" s="210">
        <v>0</v>
      </c>
      <c r="I89" s="210"/>
      <c r="J89" s="210">
        <v>0</v>
      </c>
      <c r="K89" s="210"/>
      <c r="L89" s="210"/>
      <c r="M89" s="210"/>
      <c r="N89" s="147">
        <f t="shared" si="10"/>
        <v>0</v>
      </c>
      <c r="O89" s="147"/>
    </row>
    <row r="90" spans="1:17" ht="16.5" thickBot="1" x14ac:dyDescent="0.3">
      <c r="A90" s="115" t="s">
        <v>186</v>
      </c>
      <c r="B90" s="210">
        <v>0</v>
      </c>
      <c r="C90" s="210"/>
      <c r="D90" s="210">
        <v>0</v>
      </c>
      <c r="E90" s="210"/>
      <c r="F90" s="210">
        <v>0</v>
      </c>
      <c r="G90" s="210"/>
      <c r="H90" s="210">
        <v>0</v>
      </c>
      <c r="I90" s="210"/>
      <c r="J90" s="210">
        <v>0</v>
      </c>
      <c r="K90" s="210"/>
      <c r="L90" s="210"/>
      <c r="M90" s="210"/>
      <c r="N90" s="147">
        <f t="shared" si="10"/>
        <v>0</v>
      </c>
      <c r="O90" s="147"/>
    </row>
    <row r="91" spans="1:17" ht="16.5" thickBot="1" x14ac:dyDescent="0.3">
      <c r="A91" s="115" t="s">
        <v>183</v>
      </c>
      <c r="B91" s="210">
        <v>0</v>
      </c>
      <c r="C91" s="210"/>
      <c r="D91" s="210">
        <v>0</v>
      </c>
      <c r="E91" s="210"/>
      <c r="F91" s="210">
        <v>0</v>
      </c>
      <c r="G91" s="210"/>
      <c r="H91" s="210">
        <v>0</v>
      </c>
      <c r="I91" s="210"/>
      <c r="J91" s="210">
        <v>0</v>
      </c>
      <c r="K91" s="210"/>
      <c r="L91" s="210"/>
      <c r="M91" s="210"/>
      <c r="N91" s="147">
        <f t="shared" si="10"/>
        <v>0</v>
      </c>
      <c r="O91" s="147"/>
    </row>
    <row r="92" spans="1:17" ht="16.5" thickBot="1" x14ac:dyDescent="0.3">
      <c r="A92" s="115" t="s">
        <v>178</v>
      </c>
      <c r="B92" s="210">
        <v>0</v>
      </c>
      <c r="C92" s="210"/>
      <c r="D92" s="210">
        <v>0</v>
      </c>
      <c r="E92" s="210"/>
      <c r="F92" s="210">
        <v>0</v>
      </c>
      <c r="G92" s="210"/>
      <c r="H92" s="210">
        <v>0</v>
      </c>
      <c r="I92" s="210"/>
      <c r="J92" s="210">
        <v>0</v>
      </c>
      <c r="K92" s="210"/>
      <c r="L92" s="210"/>
      <c r="M92" s="210"/>
      <c r="N92" s="147">
        <f t="shared" si="10"/>
        <v>0</v>
      </c>
      <c r="O92" s="147"/>
    </row>
    <row r="93" spans="1:17" ht="16.5" thickBot="1" x14ac:dyDescent="0.3">
      <c r="A93" s="115" t="s">
        <v>92</v>
      </c>
      <c r="B93" s="210">
        <v>0</v>
      </c>
      <c r="C93" s="210"/>
      <c r="D93" s="210">
        <v>0</v>
      </c>
      <c r="E93" s="210"/>
      <c r="F93" s="210">
        <v>0</v>
      </c>
      <c r="G93" s="210"/>
      <c r="H93" s="210">
        <v>0</v>
      </c>
      <c r="I93" s="210"/>
      <c r="J93" s="210">
        <v>0</v>
      </c>
      <c r="K93" s="210"/>
      <c r="L93" s="210"/>
      <c r="M93" s="210"/>
      <c r="N93" s="147">
        <f t="shared" si="10"/>
        <v>0</v>
      </c>
      <c r="O93" s="147"/>
    </row>
    <row r="94" spans="1:17" ht="16.5" thickBot="1" x14ac:dyDescent="0.3">
      <c r="A94" s="115" t="s">
        <v>184</v>
      </c>
      <c r="B94" s="210">
        <v>0</v>
      </c>
      <c r="C94" s="210"/>
      <c r="D94" s="210">
        <v>0</v>
      </c>
      <c r="E94" s="210"/>
      <c r="F94" s="210">
        <v>0</v>
      </c>
      <c r="G94" s="210"/>
      <c r="H94" s="210">
        <v>0</v>
      </c>
      <c r="I94" s="210"/>
      <c r="J94" s="210">
        <v>0</v>
      </c>
      <c r="K94" s="210"/>
      <c r="L94" s="210"/>
      <c r="M94" s="210"/>
      <c r="N94" s="147">
        <f t="shared" si="10"/>
        <v>0</v>
      </c>
      <c r="O94" s="147"/>
    </row>
    <row r="95" spans="1:17" ht="16.5" thickBot="1" x14ac:dyDescent="0.3">
      <c r="A95" s="115" t="s">
        <v>185</v>
      </c>
      <c r="B95" s="210">
        <v>0</v>
      </c>
      <c r="C95" s="210"/>
      <c r="D95" s="210">
        <v>0</v>
      </c>
      <c r="E95" s="210"/>
      <c r="F95" s="210">
        <v>0</v>
      </c>
      <c r="G95" s="210"/>
      <c r="H95" s="210">
        <v>0</v>
      </c>
      <c r="I95" s="210"/>
      <c r="J95" s="210">
        <v>0</v>
      </c>
      <c r="K95" s="210"/>
      <c r="L95" s="210"/>
      <c r="M95" s="210"/>
      <c r="N95" s="147">
        <f t="shared" si="10"/>
        <v>0</v>
      </c>
      <c r="O95" s="147"/>
    </row>
    <row r="96" spans="1:17" ht="16.5" thickBot="1" x14ac:dyDescent="0.3">
      <c r="A96" s="166" t="s">
        <v>73</v>
      </c>
      <c r="B96" s="167"/>
      <c r="C96" s="168">
        <f>SUM(C3:C95)</f>
        <v>55123</v>
      </c>
      <c r="D96" s="167"/>
      <c r="E96" s="168">
        <f>SUM(E3:E95)</f>
        <v>125383</v>
      </c>
      <c r="F96" s="169"/>
      <c r="G96" s="169">
        <f>SUM(G3:G95)</f>
        <v>162581</v>
      </c>
      <c r="H96" s="169"/>
      <c r="I96" s="169">
        <f>SUM(I3:I95)</f>
        <v>182826</v>
      </c>
      <c r="J96" s="94"/>
      <c r="K96" s="94">
        <f>SUM(K3:K95)</f>
        <v>194701</v>
      </c>
      <c r="L96" s="94"/>
      <c r="M96" s="94">
        <f>SUM(M3:M95)</f>
        <v>129817</v>
      </c>
      <c r="N96" s="94"/>
      <c r="O96" s="94">
        <f>SUM(O3:O95)</f>
        <v>850431</v>
      </c>
    </row>
    <row r="97" spans="1:53" ht="16.5" thickBot="1" x14ac:dyDescent="0.3">
      <c r="A97" s="170" t="s">
        <v>74</v>
      </c>
      <c r="B97" s="171">
        <f>SUM(B4:B95)</f>
        <v>61962</v>
      </c>
      <c r="C97" s="172"/>
      <c r="D97" s="171">
        <f>SUM(D4:D95)</f>
        <v>133539</v>
      </c>
      <c r="E97" s="172"/>
      <c r="F97" s="173">
        <f>SUM(F4:F95)</f>
        <v>171520</v>
      </c>
      <c r="G97" s="173"/>
      <c r="H97" s="173">
        <f>SUM(H4:H95)</f>
        <v>188747</v>
      </c>
      <c r="I97" s="173"/>
      <c r="J97" s="122">
        <f>SUM(J4:J95)</f>
        <v>195362</v>
      </c>
      <c r="K97" s="172"/>
      <c r="L97" s="122">
        <f>SUM(L4:L95)</f>
        <v>0</v>
      </c>
      <c r="M97" s="172"/>
      <c r="N97" s="172">
        <f>SUM(N4:N95)</f>
        <v>751130</v>
      </c>
      <c r="O97" s="172"/>
    </row>
    <row r="100" spans="1:53" s="106" customFormat="1" x14ac:dyDescent="0.25">
      <c r="A100" s="76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7"/>
      <c r="O100" s="217"/>
      <c r="AX100" s="76"/>
      <c r="AY100" s="76"/>
      <c r="AZ100" s="76"/>
      <c r="BA100" s="76"/>
    </row>
    <row r="101" spans="1:53" s="106" customFormat="1" x14ac:dyDescent="0.25">
      <c r="A101" s="76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7"/>
      <c r="O101" s="217"/>
    </row>
  </sheetData>
  <sheetProtection algorithmName="SHA-512" hashValue="q00Q8GjOWop4QIdS6p2d1yAZaplB9eVBljXV5ABM+97SleuirEo0vvkKt5dknxXCLgo7LwKL4jjy8k+uHKfijQ==" saltValue="tywGUYgc3xIRuVQRQ+MHJA==" spinCount="100000" sheet="1" objects="1" scenarios="1"/>
  <mergeCells count="6"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5"/>
  <sheetViews>
    <sheetView topLeftCell="D1" workbookViewId="0">
      <selection activeCell="M10" sqref="M10:N21"/>
    </sheetView>
  </sheetViews>
  <sheetFormatPr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 x14ac:dyDescent="0.25">
      <c r="E8" s="255" t="s">
        <v>36</v>
      </c>
      <c r="F8" s="255"/>
      <c r="I8" s="255" t="s">
        <v>37</v>
      </c>
      <c r="J8" s="255"/>
      <c r="M8" s="255" t="s">
        <v>39</v>
      </c>
      <c r="N8" s="255"/>
      <c r="P8" s="255" t="s">
        <v>91</v>
      </c>
      <c r="Q8" s="255"/>
    </row>
    <row r="10" spans="3:17" x14ac:dyDescent="0.25">
      <c r="C10" s="20"/>
      <c r="E10" s="2" t="s">
        <v>3</v>
      </c>
      <c r="F10" s="20">
        <v>1431</v>
      </c>
      <c r="I10" s="2" t="s">
        <v>3</v>
      </c>
      <c r="J10" s="20">
        <v>1431</v>
      </c>
      <c r="M10" s="2" t="s">
        <v>3</v>
      </c>
      <c r="N10" s="19">
        <v>4604</v>
      </c>
      <c r="P10" s="19" t="s">
        <v>86</v>
      </c>
      <c r="Q10" s="19">
        <v>271853</v>
      </c>
    </row>
    <row r="11" spans="3:17" x14ac:dyDescent="0.25">
      <c r="C11" s="20"/>
      <c r="E11" s="2" t="s">
        <v>23</v>
      </c>
      <c r="F11" s="20">
        <v>762</v>
      </c>
      <c r="I11" s="2" t="s">
        <v>23</v>
      </c>
      <c r="J11" s="20">
        <v>762</v>
      </c>
      <c r="M11" s="2" t="s">
        <v>9</v>
      </c>
      <c r="N11" s="19">
        <v>3128</v>
      </c>
      <c r="P11" s="19" t="s">
        <v>71</v>
      </c>
      <c r="Q11" s="19">
        <v>114677</v>
      </c>
    </row>
    <row r="12" spans="3:17" x14ac:dyDescent="0.25">
      <c r="C12" s="20"/>
      <c r="E12" s="2" t="s">
        <v>2</v>
      </c>
      <c r="F12" s="20">
        <v>581</v>
      </c>
      <c r="I12" s="2" t="s">
        <v>2</v>
      </c>
      <c r="J12" s="20">
        <v>581</v>
      </c>
      <c r="M12" s="2" t="s">
        <v>2</v>
      </c>
      <c r="N12" s="19">
        <v>2888</v>
      </c>
      <c r="P12" s="19" t="s">
        <v>80</v>
      </c>
      <c r="Q12" s="19">
        <v>110234</v>
      </c>
    </row>
    <row r="13" spans="3:17" x14ac:dyDescent="0.25">
      <c r="C13" s="20"/>
      <c r="E13" s="2" t="s">
        <v>17</v>
      </c>
      <c r="F13" s="20">
        <v>306</v>
      </c>
      <c r="I13" s="2" t="s">
        <v>12</v>
      </c>
      <c r="J13" s="20">
        <v>303</v>
      </c>
      <c r="M13" s="2" t="s">
        <v>17</v>
      </c>
      <c r="N13" s="19">
        <v>1602</v>
      </c>
      <c r="P13" s="19" t="s">
        <v>76</v>
      </c>
      <c r="Q13" s="19">
        <v>54799</v>
      </c>
    </row>
    <row r="14" spans="3:17" x14ac:dyDescent="0.25">
      <c r="C14" s="20"/>
      <c r="E14" s="2" t="s">
        <v>12</v>
      </c>
      <c r="F14" s="20">
        <v>303</v>
      </c>
      <c r="I14" s="2" t="s">
        <v>17</v>
      </c>
      <c r="J14" s="20">
        <v>301</v>
      </c>
      <c r="M14" s="2" t="s">
        <v>18</v>
      </c>
      <c r="N14" s="19">
        <v>1506</v>
      </c>
      <c r="P14" s="19" t="s">
        <v>70</v>
      </c>
      <c r="Q14" s="19">
        <v>52384</v>
      </c>
    </row>
    <row r="15" spans="3:17" x14ac:dyDescent="0.25">
      <c r="C15" s="20"/>
      <c r="E15" s="2" t="s">
        <v>24</v>
      </c>
      <c r="F15" s="20">
        <v>284</v>
      </c>
      <c r="I15" s="2" t="s">
        <v>24</v>
      </c>
      <c r="J15" s="20">
        <v>284</v>
      </c>
      <c r="M15" s="2" t="s">
        <v>10</v>
      </c>
      <c r="N15" s="19">
        <v>1196</v>
      </c>
      <c r="P15" s="19" t="s">
        <v>81</v>
      </c>
      <c r="Q15" s="19">
        <v>48958</v>
      </c>
    </row>
    <row r="16" spans="3:17" x14ac:dyDescent="0.25">
      <c r="C16" s="20"/>
      <c r="E16" s="2" t="s">
        <v>10</v>
      </c>
      <c r="F16" s="20">
        <v>182</v>
      </c>
      <c r="I16" s="2" t="s">
        <v>10</v>
      </c>
      <c r="J16" s="20">
        <v>182</v>
      </c>
      <c r="M16" s="2" t="s">
        <v>27</v>
      </c>
      <c r="N16" s="19">
        <v>1186</v>
      </c>
      <c r="P16" s="19" t="s">
        <v>82</v>
      </c>
      <c r="Q16" s="19">
        <v>32452</v>
      </c>
    </row>
    <row r="17" spans="3:17" x14ac:dyDescent="0.25">
      <c r="C17" s="20"/>
      <c r="E17" s="2" t="s">
        <v>22</v>
      </c>
      <c r="F17" s="20">
        <v>60</v>
      </c>
      <c r="I17" s="2" t="s">
        <v>22</v>
      </c>
      <c r="J17" s="20">
        <v>60</v>
      </c>
      <c r="M17" s="2" t="s">
        <v>22</v>
      </c>
      <c r="N17" s="19">
        <v>245</v>
      </c>
      <c r="P17" s="19" t="s">
        <v>68</v>
      </c>
      <c r="Q17" s="19">
        <v>11354</v>
      </c>
    </row>
    <row r="18" spans="3:17" x14ac:dyDescent="0.25">
      <c r="C18" s="20"/>
      <c r="E18" s="2" t="s">
        <v>35</v>
      </c>
      <c r="F18" s="20">
        <v>34</v>
      </c>
      <c r="I18" s="2" t="s">
        <v>35</v>
      </c>
      <c r="J18" s="20">
        <v>33</v>
      </c>
      <c r="M18" s="2" t="s">
        <v>8</v>
      </c>
      <c r="N18" s="19">
        <v>199</v>
      </c>
      <c r="P18" s="19" t="s">
        <v>83</v>
      </c>
      <c r="Q18" s="19">
        <v>9603</v>
      </c>
    </row>
    <row r="19" spans="3:17" x14ac:dyDescent="0.25">
      <c r="C19" s="20"/>
      <c r="E19" s="2" t="s">
        <v>13</v>
      </c>
      <c r="F19" s="20">
        <v>12</v>
      </c>
      <c r="I19" s="2" t="s">
        <v>13</v>
      </c>
      <c r="J19" s="20">
        <v>12</v>
      </c>
      <c r="M19" s="2" t="s">
        <v>181</v>
      </c>
      <c r="N19" s="19">
        <v>148</v>
      </c>
      <c r="P19" s="19" t="s">
        <v>4</v>
      </c>
      <c r="Q19" s="19">
        <v>6090</v>
      </c>
    </row>
    <row r="20" spans="3:17" x14ac:dyDescent="0.25">
      <c r="C20" s="20"/>
      <c r="E20" s="2" t="s">
        <v>16</v>
      </c>
      <c r="F20" s="20">
        <v>10</v>
      </c>
      <c r="I20" s="2" t="s">
        <v>16</v>
      </c>
      <c r="J20" s="20">
        <v>10</v>
      </c>
      <c r="M20" s="2" t="s">
        <v>100</v>
      </c>
      <c r="N20" s="19">
        <v>101</v>
      </c>
      <c r="P20" s="19" t="s">
        <v>69</v>
      </c>
      <c r="Q20" s="19">
        <v>3115</v>
      </c>
    </row>
    <row r="21" spans="3:17" x14ac:dyDescent="0.25">
      <c r="C21" s="20"/>
      <c r="E21" s="2"/>
      <c r="F21" s="20"/>
      <c r="I21" s="2"/>
      <c r="J21" s="20"/>
      <c r="M21" s="2" t="s">
        <v>19</v>
      </c>
      <c r="N21" s="19">
        <v>44</v>
      </c>
      <c r="P21" s="19" t="s">
        <v>77</v>
      </c>
      <c r="Q21" s="19">
        <v>2352</v>
      </c>
    </row>
    <row r="22" spans="3:17" x14ac:dyDescent="0.25">
      <c r="P22" s="19" t="s">
        <v>84</v>
      </c>
      <c r="Q22" s="19">
        <v>1854</v>
      </c>
    </row>
    <row r="23" spans="3:17" x14ac:dyDescent="0.25">
      <c r="P23" s="19" t="s">
        <v>7</v>
      </c>
      <c r="Q23" s="19">
        <v>475</v>
      </c>
    </row>
    <row r="24" spans="3:17" x14ac:dyDescent="0.25">
      <c r="P24" s="223" t="s">
        <v>100</v>
      </c>
      <c r="Q24" s="19">
        <v>414</v>
      </c>
    </row>
    <row r="25" spans="3:17" x14ac:dyDescent="0.25">
      <c r="K25" s="161">
        <v>20364</v>
      </c>
    </row>
  </sheetData>
  <sortState ref="M11:N21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Mensual</vt:lpstr>
      <vt:lpstr>% Crecimiento</vt:lpstr>
      <vt:lpstr>Acumulado 2017</vt:lpstr>
      <vt:lpstr>Acumulado 2016</vt:lpstr>
      <vt:lpstr>Acumulado General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Crislin Nuñez</cp:lastModifiedBy>
  <cp:lastPrinted>2014-01-16T17:20:20Z</cp:lastPrinted>
  <dcterms:created xsi:type="dcterms:W3CDTF">2011-12-15T21:48:32Z</dcterms:created>
  <dcterms:modified xsi:type="dcterms:W3CDTF">2017-09-05T14:18:47Z</dcterms:modified>
</cp:coreProperties>
</file>