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3.xml" ContentType="application/vnd.ms-office.chartstyle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showPivotChartFilter="1" defaultThemeVersion="124226"/>
  <bookViews>
    <workbookView xWindow="0" yWindow="0" windowWidth="15480" windowHeight="10380" tabRatio="744"/>
  </bookViews>
  <sheets>
    <sheet name="Mensual" sheetId="15" r:id="rId1"/>
    <sheet name="Acumulado" sheetId="14" state="hidden" r:id="rId2"/>
    <sheet name="Calculo" sheetId="19" state="hidden" r:id="rId3"/>
  </sheets>
  <externalReferences>
    <externalReference r:id="rId4"/>
    <externalReference r:id="rId5"/>
  </externalReferences>
  <definedNames>
    <definedName name="_829.766.0896_829.741.0896">'[1]Resumen y gráficos'!$B$212:$B$216</definedName>
    <definedName name="exo">#REF!</definedName>
    <definedName name="Institución">#REF!</definedName>
    <definedName name="Instituciones">[2]Datos!$A$2:$L$2</definedName>
    <definedName name="otro">#REF!</definedName>
    <definedName name="Sexo">[2]Datos!$O$2:$O$3</definedName>
  </definedNames>
  <calcPr calcId="152511"/>
  <fileRecoveryPr repairLoad="1"/>
</workbook>
</file>

<file path=xl/calcChain.xml><?xml version="1.0" encoding="utf-8"?>
<calcChain xmlns="http://schemas.openxmlformats.org/spreadsheetml/2006/main">
  <c r="M39" i="15"/>
  <c r="M31"/>
  <c r="M28"/>
  <c r="K41"/>
  <c r="M41" s="1"/>
  <c r="I41"/>
  <c r="E41"/>
  <c r="G41"/>
  <c r="K50"/>
  <c r="M50" s="1"/>
  <c r="I50"/>
  <c r="G50"/>
  <c r="E50"/>
  <c r="K44"/>
  <c r="M44" s="1"/>
  <c r="I44"/>
  <c r="G44"/>
  <c r="E44"/>
  <c r="K39"/>
  <c r="I39"/>
  <c r="G39"/>
  <c r="E39"/>
  <c r="K31"/>
  <c r="I31"/>
  <c r="G31"/>
  <c r="E31"/>
  <c r="K28"/>
  <c r="I28"/>
  <c r="G28"/>
  <c r="E28"/>
  <c r="K22"/>
  <c r="M22" s="1"/>
  <c r="I22"/>
  <c r="G22"/>
  <c r="E22"/>
  <c r="K17"/>
  <c r="M17" s="1"/>
  <c r="I17"/>
  <c r="G17"/>
  <c r="E17"/>
  <c r="K12"/>
  <c r="M12" s="1"/>
  <c r="I12"/>
  <c r="G12"/>
  <c r="E12"/>
  <c r="K8"/>
  <c r="M8" s="1"/>
  <c r="I8"/>
  <c r="G8"/>
  <c r="E8"/>
  <c r="K3"/>
  <c r="M3" s="1"/>
  <c r="I3"/>
  <c r="G3"/>
  <c r="E3"/>
  <c r="BV17" i="14"/>
  <c r="C50" i="15" l="1"/>
  <c r="C44"/>
  <c r="C41"/>
  <c r="C39"/>
  <c r="C31"/>
  <c r="C28"/>
  <c r="C22"/>
  <c r="C17"/>
  <c r="C12"/>
  <c r="C8"/>
  <c r="C3"/>
  <c r="L54" l="1"/>
  <c r="L53"/>
  <c r="L52"/>
  <c r="L51"/>
  <c r="L49"/>
  <c r="L48"/>
  <c r="L47"/>
  <c r="L46"/>
  <c r="L45"/>
  <c r="L43"/>
  <c r="L42"/>
  <c r="L40"/>
  <c r="L38"/>
  <c r="L37"/>
  <c r="L36"/>
  <c r="L35"/>
  <c r="L34"/>
  <c r="L33"/>
  <c r="L32"/>
  <c r="L30"/>
  <c r="L29"/>
  <c r="L27"/>
  <c r="L26"/>
  <c r="L25"/>
  <c r="L24"/>
  <c r="L23"/>
  <c r="L21"/>
  <c r="L20"/>
  <c r="L19"/>
  <c r="L18"/>
  <c r="L16"/>
  <c r="L15"/>
  <c r="L14"/>
  <c r="L13"/>
  <c r="L11"/>
  <c r="L10"/>
  <c r="L9"/>
  <c r="L7"/>
  <c r="L6"/>
  <c r="L5"/>
  <c r="L4"/>
  <c r="P69" i="14"/>
  <c r="L68" i="15" l="1"/>
  <c r="AW11" l="1"/>
  <c r="AS26" l="1"/>
  <c r="AU38" l="1"/>
  <c r="D68"/>
  <c r="C68"/>
  <c r="N31"/>
  <c r="N50"/>
  <c r="N55"/>
  <c r="N44"/>
  <c r="N41"/>
  <c r="N39"/>
  <c r="N28"/>
  <c r="N22"/>
  <c r="N17"/>
  <c r="N12"/>
  <c r="N8"/>
  <c r="AG96" l="1"/>
  <c r="AF96"/>
  <c r="AA3" i="14"/>
  <c r="J69"/>
  <c r="AK3" l="1"/>
  <c r="AM3" s="1"/>
  <c r="BT3" s="1"/>
  <c r="AH96" i="15"/>
  <c r="E68"/>
  <c r="K68"/>
  <c r="I68"/>
  <c r="I69" s="1"/>
  <c r="G68"/>
  <c r="B68"/>
  <c r="AS33"/>
  <c r="AS36"/>
  <c r="AS35"/>
  <c r="AS30"/>
  <c r="AS29"/>
  <c r="AS31"/>
  <c r="AS32"/>
  <c r="AS34"/>
  <c r="AS27"/>
  <c r="AS28"/>
  <c r="M68" l="1"/>
  <c r="AS38"/>
  <c r="AV36" s="1"/>
  <c r="AV28" l="1"/>
  <c r="AV27"/>
  <c r="AV26"/>
  <c r="AV29"/>
  <c r="AV31"/>
  <c r="AV35"/>
  <c r="AV34"/>
  <c r="AV32"/>
  <c r="AV30"/>
  <c r="AV33"/>
  <c r="M74"/>
  <c r="AV38" l="1"/>
  <c r="AA28" i="14" l="1"/>
  <c r="AK28" s="1"/>
  <c r="AA31"/>
  <c r="AK31" s="1"/>
  <c r="AM31" s="1"/>
  <c r="AA41"/>
  <c r="AK41" s="1"/>
  <c r="AA44"/>
  <c r="AK44" s="1"/>
  <c r="AM44" s="1"/>
  <c r="AA50"/>
  <c r="AK50" s="1"/>
  <c r="AA55"/>
  <c r="AK55" s="1"/>
  <c r="Z56"/>
  <c r="AJ56" s="1"/>
  <c r="Z4"/>
  <c r="AJ4" s="1"/>
  <c r="AL4" s="1"/>
  <c r="Z57"/>
  <c r="AJ57" s="1"/>
  <c r="Z58"/>
  <c r="AJ58" s="1"/>
  <c r="Z59"/>
  <c r="AJ59" s="1"/>
  <c r="Z60"/>
  <c r="AJ60" s="1"/>
  <c r="Z61"/>
  <c r="AJ61" s="1"/>
  <c r="Z62"/>
  <c r="AJ62" s="1"/>
  <c r="Z63"/>
  <c r="AJ63" s="1"/>
  <c r="Z64"/>
  <c r="AJ64" s="1"/>
  <c r="Z65"/>
  <c r="AJ65" s="1"/>
  <c r="Z66"/>
  <c r="AJ66" s="1"/>
  <c r="Z67"/>
  <c r="AJ67" s="1"/>
  <c r="AM55"/>
  <c r="AM50"/>
  <c r="AM41"/>
  <c r="AM28"/>
  <c r="Z11"/>
  <c r="AJ11" s="1"/>
  <c r="AL11" s="1"/>
  <c r="AX7" i="15" l="1"/>
  <c r="C75"/>
  <c r="J68"/>
  <c r="K75"/>
  <c r="V69" i="14" l="1"/>
  <c r="AG75"/>
  <c r="AH76"/>
  <c r="AI75"/>
  <c r="F68" i="15"/>
  <c r="H68"/>
  <c r="O75"/>
  <c r="X69" i="14"/>
  <c r="Y68"/>
  <c r="N3" i="15" l="1"/>
  <c r="L69"/>
  <c r="N68" l="1"/>
  <c r="M81" i="14"/>
  <c r="AL57" l="1"/>
  <c r="AL58"/>
  <c r="AL59"/>
  <c r="AL60"/>
  <c r="AL61"/>
  <c r="AL62"/>
  <c r="AL63"/>
  <c r="AL64"/>
  <c r="AL65"/>
  <c r="AL66"/>
  <c r="AL67"/>
  <c r="I75" i="15"/>
  <c r="G75"/>
  <c r="E75" l="1"/>
  <c r="L75" s="1"/>
  <c r="M80" l="1"/>
  <c r="W68" i="14"/>
  <c r="AL56"/>
  <c r="AM73" l="1"/>
  <c r="AM68"/>
  <c r="S68"/>
  <c r="Q68"/>
  <c r="O68"/>
  <c r="M68"/>
  <c r="K68"/>
  <c r="H69"/>
  <c r="F69"/>
  <c r="D69"/>
  <c r="B69"/>
  <c r="C68"/>
  <c r="E68"/>
  <c r="G68"/>
  <c r="I68"/>
  <c r="U68"/>
  <c r="K79" s="1"/>
  <c r="I81" l="1"/>
  <c r="H81" l="1"/>
  <c r="M94" l="1"/>
  <c r="G81"/>
  <c r="F81" l="1"/>
  <c r="C81" l="1"/>
  <c r="D81"/>
  <c r="E81"/>
  <c r="S84" l="1"/>
  <c r="Z38"/>
  <c r="AJ38" s="1"/>
  <c r="AL38" s="1"/>
  <c r="AF76" l="1"/>
  <c r="AE75"/>
  <c r="BT16"/>
  <c r="AL74"/>
  <c r="T69"/>
  <c r="K80" s="1"/>
  <c r="L81" s="1"/>
  <c r="R69"/>
  <c r="J80" s="1"/>
  <c r="N69"/>
  <c r="L69"/>
  <c r="BT15"/>
  <c r="J79"/>
  <c r="N79" s="1"/>
  <c r="Z54"/>
  <c r="AJ54" s="1"/>
  <c r="AL54" s="1"/>
  <c r="Z53"/>
  <c r="AJ53" s="1"/>
  <c r="AL53" s="1"/>
  <c r="Z52"/>
  <c r="AJ52" s="1"/>
  <c r="AL52" s="1"/>
  <c r="Z51"/>
  <c r="AJ51" s="1"/>
  <c r="AL51" s="1"/>
  <c r="BT14"/>
  <c r="Z49"/>
  <c r="AJ49" s="1"/>
  <c r="AL49" s="1"/>
  <c r="Z48"/>
  <c r="AJ48" s="1"/>
  <c r="AL48" s="1"/>
  <c r="Z47"/>
  <c r="AJ47" s="1"/>
  <c r="AL47" s="1"/>
  <c r="Z46"/>
  <c r="AJ46" s="1"/>
  <c r="AL46" s="1"/>
  <c r="Z45"/>
  <c r="AJ45" s="1"/>
  <c r="AL45" s="1"/>
  <c r="BT12"/>
  <c r="Z43"/>
  <c r="AJ43" s="1"/>
  <c r="AL43" s="1"/>
  <c r="Z42"/>
  <c r="AJ42" s="1"/>
  <c r="AL42" s="1"/>
  <c r="BT13"/>
  <c r="Z40"/>
  <c r="AJ40" s="1"/>
  <c r="AL40" s="1"/>
  <c r="AA39"/>
  <c r="AK39" s="1"/>
  <c r="AM39" s="1"/>
  <c r="BT6" s="1"/>
  <c r="Z37"/>
  <c r="AJ37" s="1"/>
  <c r="AL37" s="1"/>
  <c r="Z36"/>
  <c r="AJ36" s="1"/>
  <c r="AL36" s="1"/>
  <c r="Z35"/>
  <c r="AJ35" s="1"/>
  <c r="AL35" s="1"/>
  <c r="Z34"/>
  <c r="AJ34" s="1"/>
  <c r="AL34" s="1"/>
  <c r="Z33"/>
  <c r="AJ33" s="1"/>
  <c r="AL33" s="1"/>
  <c r="Z32"/>
  <c r="AJ32" s="1"/>
  <c r="AL32" s="1"/>
  <c r="BT8"/>
  <c r="Z30"/>
  <c r="AJ30" s="1"/>
  <c r="AL30" s="1"/>
  <c r="Z29"/>
  <c r="AJ29" s="1"/>
  <c r="AL29" s="1"/>
  <c r="BT7"/>
  <c r="AL72"/>
  <c r="AL71"/>
  <c r="AL70"/>
  <c r="AL69"/>
  <c r="BT10"/>
  <c r="Z27"/>
  <c r="AJ27" s="1"/>
  <c r="AL27" s="1"/>
  <c r="Z26"/>
  <c r="AJ26" s="1"/>
  <c r="AL26" s="1"/>
  <c r="Z25"/>
  <c r="AJ25" s="1"/>
  <c r="AL25" s="1"/>
  <c r="Z24"/>
  <c r="AJ24" s="1"/>
  <c r="AL24" s="1"/>
  <c r="Z23"/>
  <c r="AJ23" s="1"/>
  <c r="AL23" s="1"/>
  <c r="AA22"/>
  <c r="AK22" s="1"/>
  <c r="AM22" s="1"/>
  <c r="BT9" s="1"/>
  <c r="Z21"/>
  <c r="AJ21" s="1"/>
  <c r="AL21" s="1"/>
  <c r="Z20"/>
  <c r="AJ20" s="1"/>
  <c r="AL20" s="1"/>
  <c r="Z19"/>
  <c r="AJ19" s="1"/>
  <c r="AL19" s="1"/>
  <c r="Z18"/>
  <c r="AJ18" s="1"/>
  <c r="AL18" s="1"/>
  <c r="AA17"/>
  <c r="AK17" s="1"/>
  <c r="AM17" s="1"/>
  <c r="BT11" s="1"/>
  <c r="Z16"/>
  <c r="AJ16" s="1"/>
  <c r="AL16" s="1"/>
  <c r="Z15"/>
  <c r="AJ15" s="1"/>
  <c r="AL15" s="1"/>
  <c r="Z14"/>
  <c r="AJ14" s="1"/>
  <c r="AL14" s="1"/>
  <c r="Z13"/>
  <c r="AJ13" s="1"/>
  <c r="AL13" s="1"/>
  <c r="AA12"/>
  <c r="AK12" s="1"/>
  <c r="AM12" s="1"/>
  <c r="BT5" s="1"/>
  <c r="Z10"/>
  <c r="AJ10" s="1"/>
  <c r="AL10" s="1"/>
  <c r="AD9"/>
  <c r="Z9"/>
  <c r="AJ9" s="1"/>
  <c r="AL9" s="1"/>
  <c r="AA8"/>
  <c r="AK8" s="1"/>
  <c r="AM8" s="1"/>
  <c r="Z7"/>
  <c r="AJ7" s="1"/>
  <c r="AL7" s="1"/>
  <c r="Z6"/>
  <c r="AJ6" s="1"/>
  <c r="AL6" s="1"/>
  <c r="Z5"/>
  <c r="AJ5" s="1"/>
  <c r="AK75" l="1"/>
  <c r="AM75"/>
  <c r="AL5"/>
  <c r="AL76" s="1"/>
  <c r="AJ76"/>
  <c r="AD76"/>
  <c r="AA68"/>
  <c r="Z69"/>
  <c r="N80"/>
  <c r="BT4" l="1"/>
  <c r="BT17" s="1"/>
  <c r="AY11" i="15" l="1"/>
  <c r="AY8"/>
  <c r="AY7"/>
  <c r="AX8"/>
  <c r="AX11" l="1"/>
  <c r="AY10"/>
  <c r="AX10"/>
  <c r="AY9"/>
  <c r="AY13" s="1"/>
  <c r="AW10" l="1"/>
  <c r="AW9" l="1"/>
  <c r="AW8"/>
  <c r="AW7"/>
  <c r="AX9" l="1"/>
  <c r="AX13" s="1"/>
</calcChain>
</file>

<file path=xl/sharedStrings.xml><?xml version="1.0" encoding="utf-8"?>
<sst xmlns="http://schemas.openxmlformats.org/spreadsheetml/2006/main" count="420" uniqueCount="151">
  <si>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</si>
  <si>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</si>
  <si>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</si>
  <si>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</si>
  <si>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</si>
  <si>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</si>
  <si>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</si>
  <si>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</si>
  <si>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</si>
  <si>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</si>
  <si>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</si>
  <si>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</si>
  <si>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</si>
  <si>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</si>
  <si>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</si>
  <si>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</si>
  <si>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</si>
  <si>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</si>
  <si>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</si>
  <si>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</si>
  <si>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</si>
  <si>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</si>
  <si>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</si>
  <si>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</si>
  <si>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</si>
  <si>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</si>
  <si>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</si>
  <si>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Dirección General de Migración</t>
  </si>
  <si>
    <t>Duplicado Licencia de Conducir</t>
  </si>
  <si>
    <t>Superintendencia de Electricidad</t>
  </si>
  <si>
    <t>Total Servicios</t>
  </si>
  <si>
    <t>Total Ciudadanos</t>
  </si>
  <si>
    <t>Calculo de Prestaciones</t>
  </si>
  <si>
    <t xml:space="preserve">Reclamaciones </t>
  </si>
  <si>
    <t>Correo Giro</t>
  </si>
  <si>
    <t xml:space="preserve">Gran Total Servicios </t>
  </si>
  <si>
    <t>% Crecimiento</t>
  </si>
  <si>
    <t xml:space="preserve">Gran total de ciudadanos </t>
  </si>
  <si>
    <t>Totales 2014</t>
  </si>
  <si>
    <t>Totales 2013</t>
  </si>
  <si>
    <t>Total de servicios 1er semestre</t>
  </si>
  <si>
    <t>Total de ciudadanos 1er semestre</t>
  </si>
  <si>
    <t>% Crecimiento ciudadanos 1er semestre</t>
  </si>
  <si>
    <t>Sept. 2014</t>
  </si>
  <si>
    <t xml:space="preserve"> Permiso del menor </t>
  </si>
  <si>
    <t xml:space="preserve">Certificaciones de movimientos migratorios </t>
  </si>
  <si>
    <t>Recepción de certificaciones de estatus migratorios</t>
  </si>
  <si>
    <t xml:space="preserve">Duplicados perdida de carnet de las diferentes categorías </t>
  </si>
  <si>
    <t>Recepción expedientes por primera vez</t>
  </si>
  <si>
    <t>Solicitud estatus de expedientes, depositados</t>
  </si>
  <si>
    <t>Cobro prorroga de permanencia (estadías)</t>
  </si>
  <si>
    <t>Venta de los diferentes tipos de formularios</t>
  </si>
  <si>
    <t>Recepción de renovaciones de residentes</t>
  </si>
  <si>
    <t>Solicitud de citas de documentos</t>
  </si>
  <si>
    <t>Toma de firma y huellas</t>
  </si>
  <si>
    <t>Nov. 2014</t>
  </si>
  <si>
    <t>Dic. 2014</t>
  </si>
  <si>
    <t>Oct. 2014</t>
  </si>
  <si>
    <t>Enero 2015</t>
  </si>
  <si>
    <t>Febrero 2015</t>
  </si>
  <si>
    <t>Diciembre 2015</t>
  </si>
  <si>
    <t>Noviembre 2015</t>
  </si>
  <si>
    <t>Octubre 2015</t>
  </si>
  <si>
    <t>Septiembre 2015</t>
  </si>
  <si>
    <t>Agosto 2015</t>
  </si>
  <si>
    <t xml:space="preserve"> Julio 2015</t>
  </si>
  <si>
    <t>Junio 2015</t>
  </si>
  <si>
    <t>Mayo 2015</t>
  </si>
  <si>
    <t>Abril 2015</t>
  </si>
  <si>
    <t>Marzo 2015</t>
  </si>
  <si>
    <t>Total Ciudadanos 2015</t>
  </si>
  <si>
    <t>Porcentaje</t>
  </si>
  <si>
    <t>PROCONSUMIDOR</t>
  </si>
  <si>
    <t>Ciudadanos</t>
  </si>
  <si>
    <t>Servicios</t>
  </si>
  <si>
    <t xml:space="preserve">Gran Total Ciudadanos </t>
  </si>
  <si>
    <t>N/D</t>
  </si>
  <si>
    <t>Feb. 2014</t>
  </si>
  <si>
    <t>Ene. 2014</t>
  </si>
  <si>
    <t>Mar. 2014</t>
  </si>
  <si>
    <t>Abr. 2014</t>
  </si>
  <si>
    <t>May. 2014</t>
  </si>
  <si>
    <t>Jun. 2014</t>
  </si>
  <si>
    <t>Jul. 2014</t>
  </si>
  <si>
    <t>Ago. 2014</t>
  </si>
  <si>
    <t>Ciudadanos Mes</t>
  </si>
  <si>
    <t>Total Servicios  2015</t>
  </si>
  <si>
    <t>Semana del 01 al 03 de Octubre 2015</t>
  </si>
  <si>
    <t>Semana del 05 al 10 de Octubre 2015</t>
  </si>
  <si>
    <t>Semana del 12 al 17 de Octubre 2015</t>
  </si>
  <si>
    <t>Semana del 19 al 24 de Octubre 2015</t>
  </si>
  <si>
    <t>Semana del 26 al 31 de Octubre 2015</t>
  </si>
  <si>
    <t>Total Servicios Octubre 2015</t>
  </si>
  <si>
    <t>Total Ciudadanos Octubre 2015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</si>
  <si>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</si>
  <si>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</si>
  <si>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</si>
  <si>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</si>
  <si>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</si>
  <si>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</si>
  <si>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</si>
  <si>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</si>
  <si>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</si>
  <si>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</si>
  <si>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</si>
  <si>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</si>
  <si>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</si>
  <si>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</si>
  <si>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</si>
  <si>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</si>
  <si>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</si>
  <si>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</si>
  <si>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</si>
  <si>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</si>
  <si>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</si>
  <si>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</si>
  <si>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</si>
  <si>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</si>
  <si>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</si>
  <si>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</si>
  <si>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</si>
  <si>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</si>
  <si>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</si>
  <si>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</si>
  <si>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</si>
  <si>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</si>
  <si>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</si>
  <si>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</si>
  <si>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</si>
  <si>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</si>
  <si>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</si>
  <si>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Ministerio de Trabajo (MT)</t>
  </si>
  <si>
    <t>Intermediacion de Empleo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</si>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</sst>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theme="6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0" fillId="0" borderId="0" xfId="0"/>
    <xf numFmtId="0" fontId="11" fillId="4" borderId="11" xfId="0" applyFont="1" applyFill="1" applyBorder="1" applyAlignment="1">
      <alignment horizontal="center" wrapText="1"/>
    </xf>
    <xf numFmtId="0" fontId="11" fillId="4" borderId="12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7" xfId="2" applyNumberFormat="1" applyFont="1" applyFill="1" applyBorder="1"/>
    <xf numFmtId="164" fontId="5" fillId="3" borderId="7" xfId="2" applyNumberFormat="1" applyFont="1" applyFill="1" applyBorder="1" applyAlignment="1">
      <alignment horizontal="right"/>
    </xf>
    <xf numFmtId="164" fontId="5" fillId="3" borderId="9" xfId="2" applyNumberFormat="1" applyFont="1" applyFill="1" applyBorder="1"/>
    <xf numFmtId="164" fontId="6" fillId="4" borderId="8" xfId="2" applyNumberFormat="1" applyFont="1" applyFill="1" applyBorder="1"/>
    <xf numFmtId="164" fontId="5" fillId="4" borderId="8" xfId="2" applyNumberFormat="1" applyFont="1" applyFill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1" borderId="3" xfId="3" applyBorder="1" applyAlignment="1">
      <alignment horizontal="center" wrapText="1"/>
    </xf>
    <xf numFmtId="0" fontId="7" fillId="12" borderId="3" xfId="4" applyBorder="1"/>
    <xf numFmtId="164" fontId="7" fillId="12" borderId="3" xfId="4" applyNumberFormat="1" applyBorder="1" applyAlignment="1">
      <alignment horizontal="right"/>
    </xf>
    <xf numFmtId="0" fontId="7" fillId="12" borderId="3" xfId="4" applyBorder="1" applyAlignment="1">
      <alignment horizontal="left"/>
    </xf>
    <xf numFmtId="164" fontId="7" fillId="12" borderId="3" xfId="4" applyNumberFormat="1" applyBorder="1"/>
    <xf numFmtId="0" fontId="2" fillId="11" borderId="3" xfId="3" applyBorder="1" applyAlignment="1">
      <alignment horizontal="center"/>
    </xf>
    <xf numFmtId="0" fontId="4" fillId="11" borderId="3" xfId="3" applyFont="1" applyBorder="1" applyAlignment="1">
      <alignment horizontal="left" vertical="center"/>
    </xf>
    <xf numFmtId="164" fontId="4" fillId="11" borderId="3" xfId="3" applyNumberFormat="1" applyFont="1" applyBorder="1" applyAlignment="1">
      <alignment horizontal="center" vertical="center"/>
    </xf>
    <xf numFmtId="9" fontId="4" fillId="11" borderId="3" xfId="3" applyNumberFormat="1" applyFont="1" applyBorder="1" applyAlignment="1">
      <alignment horizontal="right" vertical="center"/>
    </xf>
    <xf numFmtId="10" fontId="7" fillId="12" borderId="3" xfId="4" applyNumberFormat="1" applyBorder="1" applyAlignment="1">
      <alignment horizontal="right"/>
    </xf>
    <xf numFmtId="164" fontId="6" fillId="4" borderId="8" xfId="2" applyNumberFormat="1" applyFont="1" applyFill="1" applyBorder="1" applyAlignment="1">
      <alignment horizontal="right"/>
    </xf>
    <xf numFmtId="164" fontId="5" fillId="4" borderId="8" xfId="2" applyNumberFormat="1" applyFont="1" applyFill="1" applyBorder="1"/>
    <xf numFmtId="164" fontId="6" fillId="4" borderId="8" xfId="2" applyNumberFormat="1" applyFont="1" applyFill="1" applyBorder="1" applyAlignment="1"/>
    <xf numFmtId="164" fontId="5" fillId="3" borderId="34" xfId="2" applyNumberFormat="1" applyFont="1" applyFill="1" applyBorder="1"/>
    <xf numFmtId="164" fontId="6" fillId="4" borderId="36" xfId="2" applyNumberFormat="1" applyFont="1" applyFill="1" applyBorder="1" applyAlignment="1">
      <alignment horizontal="right"/>
    </xf>
    <xf numFmtId="164" fontId="5" fillId="3" borderId="31" xfId="2" applyNumberFormat="1" applyFont="1" applyFill="1" applyBorder="1"/>
    <xf numFmtId="164" fontId="8" fillId="4" borderId="10" xfId="2" applyNumberFormat="1" applyFont="1" applyFill="1" applyBorder="1"/>
    <xf numFmtId="164" fontId="4" fillId="4" borderId="0" xfId="2" applyNumberFormat="1" applyFont="1" applyFill="1"/>
    <xf numFmtId="164" fontId="11" fillId="7" borderId="6" xfId="2" applyNumberFormat="1" applyFont="1" applyFill="1" applyBorder="1" applyAlignment="1">
      <alignment horizontal="center"/>
    </xf>
    <xf numFmtId="164" fontId="6" fillId="4" borderId="32" xfId="2" applyNumberFormat="1" applyFont="1" applyFill="1" applyBorder="1"/>
    <xf numFmtId="164" fontId="5" fillId="3" borderId="16" xfId="2" applyNumberFormat="1" applyFont="1" applyFill="1" applyBorder="1" applyAlignment="1">
      <alignment horizontal="right"/>
    </xf>
    <xf numFmtId="164" fontId="5" fillId="3" borderId="38" xfId="2" applyNumberFormat="1" applyFont="1" applyFill="1" applyBorder="1" applyAlignment="1">
      <alignment horizontal="right"/>
    </xf>
    <xf numFmtId="164" fontId="5" fillId="3" borderId="33" xfId="2" applyNumberFormat="1" applyFont="1" applyFill="1" applyBorder="1" applyAlignment="1">
      <alignment horizontal="right"/>
    </xf>
    <xf numFmtId="164" fontId="6" fillId="4" borderId="37" xfId="2" applyNumberFormat="1" applyFont="1" applyFill="1" applyBorder="1"/>
    <xf numFmtId="164" fontId="5" fillId="3" borderId="30" xfId="2" applyNumberFormat="1" applyFont="1" applyFill="1" applyBorder="1"/>
    <xf numFmtId="164" fontId="5" fillId="3" borderId="16" xfId="2" applyNumberFormat="1" applyFont="1" applyFill="1" applyBorder="1"/>
    <xf numFmtId="164" fontId="6" fillId="4" borderId="16" xfId="2" applyNumberFormat="1" applyFont="1" applyFill="1" applyBorder="1"/>
    <xf numFmtId="164" fontId="9" fillId="3" borderId="16" xfId="2" applyNumberFormat="1" applyFont="1" applyFill="1" applyBorder="1" applyAlignment="1">
      <alignment wrapText="1"/>
    </xf>
    <xf numFmtId="164" fontId="7" fillId="3" borderId="33" xfId="2" applyNumberFormat="1" applyFont="1" applyFill="1" applyBorder="1" applyAlignment="1">
      <alignment horizontal="right"/>
    </xf>
    <xf numFmtId="164" fontId="7" fillId="3" borderId="16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3" fillId="4" borderId="32" xfId="2" applyNumberFormat="1" applyFont="1" applyFill="1" applyBorder="1" applyAlignment="1">
      <alignment horizontal="center" wrapText="1"/>
    </xf>
    <xf numFmtId="164" fontId="6" fillId="4" borderId="32" xfId="2" applyNumberFormat="1" applyFont="1" applyFill="1" applyBorder="1" applyAlignment="1"/>
    <xf numFmtId="164" fontId="5" fillId="3" borderId="15" xfId="2" applyNumberFormat="1" applyFont="1" applyFill="1" applyBorder="1" applyAlignment="1">
      <alignment horizontal="right"/>
    </xf>
    <xf numFmtId="0" fontId="11" fillId="11" borderId="3" xfId="3" applyFont="1" applyBorder="1" applyAlignment="1"/>
    <xf numFmtId="43" fontId="9" fillId="3" borderId="10" xfId="2" applyFont="1" applyFill="1" applyBorder="1" applyAlignment="1">
      <alignment horizontal="left"/>
    </xf>
    <xf numFmtId="0" fontId="15" fillId="0" borderId="0" xfId="0" applyFont="1"/>
    <xf numFmtId="0" fontId="16" fillId="4" borderId="14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11" borderId="19" xfId="3" applyFont="1" applyBorder="1" applyAlignment="1">
      <alignment horizontal="center" wrapText="1"/>
    </xf>
    <xf numFmtId="43" fontId="14" fillId="3" borderId="7" xfId="2" applyFont="1" applyFill="1" applyBorder="1" applyAlignment="1">
      <alignment horizontal="left"/>
    </xf>
    <xf numFmtId="43" fontId="14" fillId="3" borderId="7" xfId="2" applyFont="1" applyFill="1" applyBorder="1" applyAlignment="1">
      <alignment horizontal="left" wrapText="1"/>
    </xf>
    <xf numFmtId="43" fontId="9" fillId="3" borderId="7" xfId="2" applyFont="1" applyFill="1" applyBorder="1"/>
    <xf numFmtId="0" fontId="18" fillId="4" borderId="21" xfId="0" applyFont="1" applyFill="1" applyBorder="1"/>
    <xf numFmtId="164" fontId="15" fillId="4" borderId="14" xfId="2" applyNumberFormat="1" applyFont="1" applyFill="1" applyBorder="1" applyAlignment="1">
      <alignment horizontal="left"/>
    </xf>
    <xf numFmtId="164" fontId="18" fillId="4" borderId="23" xfId="2" applyNumberFormat="1" applyFont="1" applyFill="1" applyBorder="1" applyAlignment="1">
      <alignment horizontal="left"/>
    </xf>
    <xf numFmtId="164" fontId="15" fillId="4" borderId="24" xfId="2" applyNumberFormat="1" applyFont="1" applyFill="1" applyBorder="1" applyAlignment="1">
      <alignment horizontal="left"/>
    </xf>
    <xf numFmtId="164" fontId="18" fillId="4" borderId="24" xfId="2" applyNumberFormat="1" applyFont="1" applyFill="1" applyBorder="1" applyAlignment="1">
      <alignment horizontal="left"/>
    </xf>
    <xf numFmtId="164" fontId="15" fillId="4" borderId="23" xfId="2" applyNumberFormat="1" applyFont="1" applyFill="1" applyBorder="1" applyAlignment="1">
      <alignment horizontal="left"/>
    </xf>
    <xf numFmtId="164" fontId="18" fillId="4" borderId="0" xfId="2" applyNumberFormat="1" applyFont="1" applyFill="1" applyBorder="1" applyAlignment="1">
      <alignment horizontal="left"/>
    </xf>
    <xf numFmtId="164" fontId="19" fillId="9" borderId="19" xfId="2" applyNumberFormat="1" applyFont="1" applyFill="1" applyBorder="1"/>
    <xf numFmtId="164" fontId="19" fillId="9" borderId="19" xfId="2" applyNumberFormat="1" applyFont="1" applyFill="1" applyBorder="1" applyAlignment="1">
      <alignment horizontal="right"/>
    </xf>
    <xf numFmtId="0" fontId="16" fillId="7" borderId="19" xfId="0" applyFont="1" applyFill="1" applyBorder="1" applyAlignment="1">
      <alignment horizontal="left"/>
    </xf>
    <xf numFmtId="164" fontId="16" fillId="7" borderId="27" xfId="2" applyNumberFormat="1" applyFont="1" applyFill="1" applyBorder="1" applyAlignment="1">
      <alignment horizontal="left"/>
    </xf>
    <xf numFmtId="164" fontId="16" fillId="7" borderId="28" xfId="2" applyNumberFormat="1" applyFont="1" applyFill="1" applyBorder="1" applyAlignment="1">
      <alignment horizontal="left"/>
    </xf>
    <xf numFmtId="164" fontId="16" fillId="7" borderId="29" xfId="2" applyNumberFormat="1" applyFont="1" applyFill="1" applyBorder="1" applyAlignment="1">
      <alignment horizontal="left"/>
    </xf>
    <xf numFmtId="164" fontId="16" fillId="7" borderId="26" xfId="2" applyNumberFormat="1" applyFont="1" applyFill="1" applyBorder="1" applyAlignment="1">
      <alignment horizontal="left"/>
    </xf>
    <xf numFmtId="164" fontId="19" fillId="4" borderId="19" xfId="2" applyNumberFormat="1" applyFont="1" applyFill="1" applyBorder="1"/>
    <xf numFmtId="164" fontId="19" fillId="4" borderId="19" xfId="2" applyNumberFormat="1" applyFont="1" applyFill="1" applyBorder="1" applyAlignment="1">
      <alignment horizontal="right"/>
    </xf>
    <xf numFmtId="164" fontId="19" fillId="4" borderId="8" xfId="2" applyNumberFormat="1" applyFont="1" applyFill="1" applyBorder="1"/>
    <xf numFmtId="164" fontId="19" fillId="4" borderId="8" xfId="2" applyNumberFormat="1" applyFont="1" applyFill="1" applyBorder="1" applyAlignment="1">
      <alignment horizontal="right"/>
    </xf>
    <xf numFmtId="164" fontId="20" fillId="4" borderId="19" xfId="2" applyNumberFormat="1" applyFont="1" applyFill="1" applyBorder="1" applyAlignment="1">
      <alignment horizontal="right"/>
    </xf>
    <xf numFmtId="164" fontId="19" fillId="4" borderId="7" xfId="2" applyNumberFormat="1" applyFont="1" applyFill="1" applyBorder="1"/>
    <xf numFmtId="164" fontId="19" fillId="4" borderId="7" xfId="2" applyNumberFormat="1" applyFont="1" applyFill="1" applyBorder="1" applyAlignment="1">
      <alignment horizontal="right"/>
    </xf>
    <xf numFmtId="164" fontId="20" fillId="4" borderId="19" xfId="2" applyNumberFormat="1" applyFont="1" applyFill="1" applyBorder="1"/>
    <xf numFmtId="43" fontId="18" fillId="4" borderId="20" xfId="2" applyFont="1" applyFill="1" applyBorder="1"/>
    <xf numFmtId="43" fontId="18" fillId="4" borderId="13" xfId="2" applyFont="1" applyFill="1" applyBorder="1"/>
    <xf numFmtId="43" fontId="18" fillId="4" borderId="21" xfId="2" applyFont="1" applyFill="1" applyBorder="1"/>
    <xf numFmtId="43" fontId="16" fillId="7" borderId="19" xfId="2" applyFont="1" applyFill="1" applyBorder="1" applyAlignment="1">
      <alignment horizontal="left"/>
    </xf>
    <xf numFmtId="0" fontId="17" fillId="8" borderId="19" xfId="0" applyFont="1" applyFill="1" applyBorder="1" applyAlignment="1">
      <alignment horizontal="center" wrapText="1"/>
    </xf>
    <xf numFmtId="164" fontId="19" fillId="8" borderId="19" xfId="2" applyNumberFormat="1" applyFont="1" applyFill="1" applyBorder="1" applyAlignment="1">
      <alignment horizontal="right"/>
    </xf>
    <xf numFmtId="0" fontId="18" fillId="0" borderId="0" xfId="0" applyFont="1"/>
    <xf numFmtId="43" fontId="15" fillId="3" borderId="13" xfId="2" applyFont="1" applyFill="1" applyBorder="1" applyAlignment="1">
      <alignment horizontal="left" indent="1"/>
    </xf>
    <xf numFmtId="164" fontId="20" fillId="3" borderId="19" xfId="2" applyNumberFormat="1" applyFont="1" applyFill="1" applyBorder="1" applyAlignment="1">
      <alignment horizontal="right"/>
    </xf>
    <xf numFmtId="164" fontId="19" fillId="3" borderId="19" xfId="2" applyNumberFormat="1" applyFont="1" applyFill="1" applyBorder="1"/>
    <xf numFmtId="164" fontId="20" fillId="3" borderId="19" xfId="2" applyNumberFormat="1" applyFont="1" applyFill="1" applyBorder="1"/>
    <xf numFmtId="164" fontId="20" fillId="3" borderId="7" xfId="2" applyNumberFormat="1" applyFont="1" applyFill="1" applyBorder="1" applyAlignment="1">
      <alignment horizontal="right"/>
    </xf>
    <xf numFmtId="164" fontId="19" fillId="3" borderId="7" xfId="2" applyNumberFormat="1" applyFont="1" applyFill="1" applyBorder="1"/>
    <xf numFmtId="164" fontId="19" fillId="8" borderId="19" xfId="2" applyNumberFormat="1" applyFont="1" applyFill="1" applyBorder="1"/>
    <xf numFmtId="164" fontId="19" fillId="3" borderId="9" xfId="2" applyNumberFormat="1" applyFont="1" applyFill="1" applyBorder="1"/>
    <xf numFmtId="43" fontId="15" fillId="5" borderId="13" xfId="2" applyFont="1" applyFill="1" applyBorder="1" applyAlignment="1">
      <alignment horizontal="left"/>
    </xf>
    <xf numFmtId="43" fontId="21" fillId="3" borderId="10" xfId="2" applyFont="1" applyFill="1" applyBorder="1" applyAlignment="1">
      <alignment horizontal="left"/>
    </xf>
    <xf numFmtId="43" fontId="21" fillId="3" borderId="7" xfId="2" applyFont="1" applyFill="1" applyBorder="1" applyAlignment="1">
      <alignment horizontal="left"/>
    </xf>
    <xf numFmtId="3" fontId="15" fillId="0" borderId="0" xfId="0" applyNumberFormat="1" applyFont="1"/>
    <xf numFmtId="43" fontId="15" fillId="3" borderId="13" xfId="2" applyFont="1" applyFill="1" applyBorder="1" applyAlignment="1">
      <alignment horizontal="left" wrapText="1" indent="1"/>
    </xf>
    <xf numFmtId="43" fontId="15" fillId="3" borderId="13" xfId="2" applyFont="1" applyFill="1" applyBorder="1" applyAlignment="1">
      <alignment horizontal="left"/>
    </xf>
    <xf numFmtId="43" fontId="15" fillId="6" borderId="13" xfId="2" applyFont="1" applyFill="1" applyBorder="1" applyAlignment="1">
      <alignment horizontal="left"/>
    </xf>
    <xf numFmtId="43" fontId="21" fillId="3" borderId="13" xfId="2" applyFont="1" applyFill="1" applyBorder="1"/>
    <xf numFmtId="43" fontId="15" fillId="3" borderId="13" xfId="2" applyFont="1" applyFill="1" applyBorder="1" applyAlignment="1"/>
    <xf numFmtId="43" fontId="21" fillId="3" borderId="7" xfId="2" applyFont="1" applyFill="1" applyBorder="1" applyAlignment="1">
      <alignment horizontal="left" wrapText="1"/>
    </xf>
    <xf numFmtId="43" fontId="21" fillId="3" borderId="7" xfId="2" applyFont="1" applyFill="1" applyBorder="1"/>
    <xf numFmtId="0" fontId="22" fillId="0" borderId="0" xfId="0" applyFont="1"/>
    <xf numFmtId="0" fontId="16" fillId="4" borderId="45" xfId="0" applyFont="1" applyFill="1" applyBorder="1" applyAlignment="1">
      <alignment horizontal="center" wrapText="1"/>
    </xf>
    <xf numFmtId="0" fontId="16" fillId="4" borderId="45" xfId="0" applyFont="1" applyFill="1" applyBorder="1" applyAlignment="1">
      <alignment horizontal="center"/>
    </xf>
    <xf numFmtId="17" fontId="16" fillId="4" borderId="45" xfId="0" applyNumberFormat="1" applyFont="1" applyFill="1" applyBorder="1" applyAlignment="1">
      <alignment horizontal="center"/>
    </xf>
    <xf numFmtId="164" fontId="18" fillId="4" borderId="24" xfId="2" applyNumberFormat="1" applyFont="1" applyFill="1" applyBorder="1" applyAlignment="1">
      <alignment horizontal="right"/>
    </xf>
    <xf numFmtId="164" fontId="18" fillId="4" borderId="0" xfId="2" applyNumberFormat="1" applyFont="1" applyFill="1" applyBorder="1" applyAlignment="1">
      <alignment horizontal="right"/>
    </xf>
    <xf numFmtId="164" fontId="16" fillId="7" borderId="27" xfId="2" applyNumberFormat="1" applyFont="1" applyFill="1" applyBorder="1" applyAlignment="1">
      <alignment horizontal="right"/>
    </xf>
    <xf numFmtId="164" fontId="16" fillId="7" borderId="29" xfId="2" applyNumberFormat="1" applyFont="1" applyFill="1" applyBorder="1" applyAlignment="1">
      <alignment horizontal="right"/>
    </xf>
    <xf numFmtId="9" fontId="16" fillId="7" borderId="27" xfId="1" applyFont="1" applyFill="1" applyBorder="1" applyAlignment="1">
      <alignment horizontal="center"/>
    </xf>
    <xf numFmtId="9" fontId="18" fillId="0" borderId="0" xfId="1" applyFont="1"/>
    <xf numFmtId="0" fontId="15" fillId="4" borderId="0" xfId="0" applyFont="1" applyFill="1" applyBorder="1" applyAlignment="1">
      <alignment horizontal="center"/>
    </xf>
    <xf numFmtId="0" fontId="16" fillId="4" borderId="17" xfId="0" applyFont="1" applyFill="1" applyBorder="1" applyAlignment="1"/>
    <xf numFmtId="1" fontId="16" fillId="7" borderId="0" xfId="0" applyNumberFormat="1" applyFont="1" applyFill="1" applyBorder="1" applyAlignment="1">
      <alignment horizontal="left"/>
    </xf>
    <xf numFmtId="0" fontId="18" fillId="4" borderId="3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1" fontId="16" fillId="7" borderId="3" xfId="0" applyNumberFormat="1" applyFont="1" applyFill="1" applyBorder="1" applyAlignment="1">
      <alignment horizontal="left"/>
    </xf>
    <xf numFmtId="0" fontId="16" fillId="7" borderId="43" xfId="0" applyFont="1" applyFill="1" applyBorder="1" applyAlignment="1"/>
    <xf numFmtId="0" fontId="16" fillId="7" borderId="44" xfId="0" applyFont="1" applyFill="1" applyBorder="1" applyAlignment="1"/>
    <xf numFmtId="9" fontId="18" fillId="10" borderId="43" xfId="1" applyFont="1" applyFill="1" applyBorder="1" applyAlignment="1"/>
    <xf numFmtId="9" fontId="18" fillId="10" borderId="4" xfId="1" applyFont="1" applyFill="1" applyBorder="1" applyAlignment="1"/>
    <xf numFmtId="0" fontId="1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3" fontId="8" fillId="4" borderId="7" xfId="2" applyFont="1" applyFill="1" applyBorder="1"/>
    <xf numFmtId="43" fontId="9" fillId="3" borderId="7" xfId="2" applyFont="1" applyFill="1" applyBorder="1" applyAlignment="1">
      <alignment wrapText="1"/>
    </xf>
    <xf numFmtId="43" fontId="9" fillId="3" borderId="9" xfId="2" applyFont="1" applyFill="1" applyBorder="1"/>
    <xf numFmtId="43" fontId="8" fillId="4" borderId="8" xfId="2" applyFont="1" applyFill="1" applyBorder="1" applyAlignment="1"/>
    <xf numFmtId="43" fontId="12" fillId="3" borderId="7" xfId="2" applyFont="1" applyFill="1" applyBorder="1" applyAlignment="1">
      <alignment horizontal="left"/>
    </xf>
    <xf numFmtId="43" fontId="8" fillId="4" borderId="8" xfId="2" applyFont="1" applyFill="1" applyBorder="1"/>
    <xf numFmtId="43" fontId="9" fillId="3" borderId="35" xfId="2" applyFont="1" applyFill="1" applyBorder="1"/>
    <xf numFmtId="43" fontId="8" fillId="4" borderId="36" xfId="2" applyFont="1" applyFill="1" applyBorder="1"/>
    <xf numFmtId="43" fontId="9" fillId="3" borderId="30" xfId="2" applyFont="1" applyFill="1" applyBorder="1" applyAlignment="1">
      <alignment wrapText="1"/>
    </xf>
    <xf numFmtId="43" fontId="10" fillId="3" borderId="7" xfId="2" applyFont="1" applyFill="1" applyBorder="1" applyAlignment="1">
      <alignment horizontal="left"/>
    </xf>
    <xf numFmtId="43" fontId="8" fillId="4" borderId="10" xfId="2" applyFont="1" applyFill="1" applyBorder="1"/>
    <xf numFmtId="43" fontId="4" fillId="4" borderId="0" xfId="2" applyFont="1" applyFill="1" applyAlignment="1">
      <alignment horizontal="left" indent="1"/>
    </xf>
    <xf numFmtId="164" fontId="15" fillId="4" borderId="19" xfId="2" applyNumberFormat="1" applyFont="1" applyFill="1" applyBorder="1"/>
    <xf numFmtId="164" fontId="18" fillId="4" borderId="19" xfId="2" applyNumberFormat="1" applyFont="1" applyFill="1" applyBorder="1"/>
    <xf numFmtId="164" fontId="16" fillId="11" borderId="19" xfId="2" applyNumberFormat="1" applyFont="1" applyFill="1" applyBorder="1"/>
    <xf numFmtId="164" fontId="16" fillId="11" borderId="19" xfId="2" applyNumberFormat="1" applyFont="1" applyFill="1" applyBorder="1" applyAlignment="1">
      <alignment horizontal="right"/>
    </xf>
    <xf numFmtId="164" fontId="15" fillId="3" borderId="19" xfId="2" applyNumberFormat="1" applyFont="1" applyFill="1" applyBorder="1"/>
    <xf numFmtId="164" fontId="18" fillId="3" borderId="19" xfId="2" applyNumberFormat="1" applyFont="1" applyFill="1" applyBorder="1"/>
    <xf numFmtId="164" fontId="15" fillId="3" borderId="2" xfId="2" applyNumberFormat="1" applyFont="1" applyFill="1" applyBorder="1"/>
    <xf numFmtId="164" fontId="16" fillId="7" borderId="25" xfId="2" applyNumberFormat="1" applyFont="1" applyFill="1" applyBorder="1" applyAlignment="1">
      <alignment horizontal="right"/>
    </xf>
    <xf numFmtId="164" fontId="16" fillId="7" borderId="26" xfId="2" applyNumberFormat="1" applyFont="1" applyFill="1" applyBorder="1" applyAlignment="1">
      <alignment horizontal="right"/>
    </xf>
    <xf numFmtId="164" fontId="16" fillId="7" borderId="42" xfId="2" applyNumberFormat="1" applyFont="1" applyFill="1" applyBorder="1" applyAlignment="1">
      <alignment horizontal="right"/>
    </xf>
    <xf numFmtId="164" fontId="18" fillId="4" borderId="20" xfId="2" applyNumberFormat="1" applyFont="1" applyFill="1" applyBorder="1"/>
    <xf numFmtId="164" fontId="15" fillId="3" borderId="13" xfId="2" applyNumberFormat="1" applyFont="1" applyFill="1" applyBorder="1" applyAlignment="1">
      <alignment horizontal="left"/>
    </xf>
    <xf numFmtId="164" fontId="18" fillId="4" borderId="13" xfId="2" applyNumberFormat="1" applyFont="1" applyFill="1" applyBorder="1"/>
    <xf numFmtId="164" fontId="15" fillId="5" borderId="13" xfId="2" applyNumberFormat="1" applyFont="1" applyFill="1" applyBorder="1" applyAlignment="1">
      <alignment horizontal="left"/>
    </xf>
    <xf numFmtId="164" fontId="21" fillId="3" borderId="10" xfId="2" applyNumberFormat="1" applyFont="1" applyFill="1" applyBorder="1" applyAlignment="1">
      <alignment horizontal="left"/>
    </xf>
    <xf numFmtId="164" fontId="21" fillId="3" borderId="7" xfId="2" applyNumberFormat="1" applyFont="1" applyFill="1" applyBorder="1" applyAlignment="1">
      <alignment horizontal="left"/>
    </xf>
    <xf numFmtId="164" fontId="15" fillId="3" borderId="13" xfId="2" applyNumberFormat="1" applyFont="1" applyFill="1" applyBorder="1" applyAlignment="1">
      <alignment horizontal="left" wrapText="1"/>
    </xf>
    <xf numFmtId="164" fontId="15" fillId="6" borderId="13" xfId="2" applyNumberFormat="1" applyFont="1" applyFill="1" applyBorder="1" applyAlignment="1">
      <alignment horizontal="left"/>
    </xf>
    <xf numFmtId="164" fontId="21" fillId="3" borderId="13" xfId="2" applyNumberFormat="1" applyFont="1" applyFill="1" applyBorder="1"/>
    <xf numFmtId="164" fontId="15" fillId="3" borderId="13" xfId="2" applyNumberFormat="1" applyFont="1" applyFill="1" applyBorder="1" applyAlignment="1"/>
    <xf numFmtId="164" fontId="21" fillId="3" borderId="7" xfId="2" applyNumberFormat="1" applyFont="1" applyFill="1" applyBorder="1" applyAlignment="1">
      <alignment horizontal="left" wrapText="1"/>
    </xf>
    <xf numFmtId="164" fontId="21" fillId="3" borderId="7" xfId="2" applyNumberFormat="1" applyFont="1" applyFill="1" applyBorder="1"/>
    <xf numFmtId="164" fontId="18" fillId="4" borderId="21" xfId="2" applyNumberFormat="1" applyFont="1" applyFill="1" applyBorder="1"/>
    <xf numFmtId="164" fontId="16" fillId="7" borderId="19" xfId="2" applyNumberFormat="1" applyFont="1" applyFill="1" applyBorder="1" applyAlignment="1">
      <alignment horizontal="left"/>
    </xf>
    <xf numFmtId="164" fontId="18" fillId="4" borderId="22" xfId="2" applyNumberFormat="1" applyFont="1" applyFill="1" applyBorder="1" applyAlignment="1">
      <alignment horizontal="right"/>
    </xf>
    <xf numFmtId="164" fontId="18" fillId="4" borderId="21" xfId="2" applyNumberFormat="1" applyFont="1" applyFill="1" applyBorder="1" applyAlignment="1">
      <alignment horizontal="right"/>
    </xf>
    <xf numFmtId="164" fontId="18" fillId="4" borderId="41" xfId="2" applyNumberFormat="1" applyFont="1" applyFill="1" applyBorder="1" applyAlignment="1">
      <alignment horizontal="right"/>
    </xf>
    <xf numFmtId="164" fontId="19" fillId="3" borderId="19" xfId="2" applyNumberFormat="1" applyFont="1" applyFill="1" applyBorder="1" applyAlignment="1">
      <alignment horizontal="right"/>
    </xf>
    <xf numFmtId="164" fontId="18" fillId="3" borderId="0" xfId="2" applyNumberFormat="1" applyFont="1" applyFill="1"/>
    <xf numFmtId="164" fontId="18" fillId="3" borderId="19" xfId="5" applyNumberFormat="1" applyFont="1" applyFill="1" applyBorder="1" applyAlignment="1">
      <alignment horizontal="right"/>
    </xf>
    <xf numFmtId="164" fontId="18" fillId="3" borderId="19" xfId="5" applyNumberFormat="1" applyFont="1" applyFill="1" applyBorder="1"/>
    <xf numFmtId="164" fontId="16" fillId="11" borderId="19" xfId="3" applyNumberFormat="1" applyFont="1" applyBorder="1"/>
    <xf numFmtId="164" fontId="16" fillId="11" borderId="19" xfId="3" applyNumberFormat="1" applyFont="1" applyBorder="1" applyAlignment="1">
      <alignment horizontal="right"/>
    </xf>
    <xf numFmtId="164" fontId="15" fillId="14" borderId="47" xfId="2" applyNumberFormat="1" applyFont="1" applyFill="1" applyBorder="1"/>
    <xf numFmtId="164" fontId="15" fillId="14" borderId="48" xfId="2" applyNumberFormat="1" applyFont="1" applyFill="1" applyBorder="1"/>
    <xf numFmtId="164" fontId="15" fillId="16" borderId="49" xfId="2" applyNumberFormat="1" applyFont="1" applyFill="1" applyBorder="1"/>
    <xf numFmtId="164" fontId="15" fillId="16" borderId="46" xfId="2" applyNumberFormat="1" applyFont="1" applyFill="1" applyBorder="1"/>
    <xf numFmtId="164" fontId="15" fillId="14" borderId="49" xfId="2" applyNumberFormat="1" applyFont="1" applyFill="1" applyBorder="1"/>
    <xf numFmtId="164" fontId="15" fillId="14" borderId="46" xfId="2" applyNumberFormat="1" applyFont="1" applyFill="1" applyBorder="1"/>
    <xf numFmtId="164" fontId="16" fillId="15" borderId="0" xfId="2" applyNumberFormat="1" applyFont="1" applyFill="1" applyBorder="1" applyAlignment="1">
      <alignment horizontal="center"/>
    </xf>
    <xf numFmtId="164" fontId="16" fillId="15" borderId="17" xfId="2" applyNumberFormat="1" applyFont="1" applyFill="1" applyBorder="1" applyAlignment="1">
      <alignment horizontal="center" wrapText="1"/>
    </xf>
    <xf numFmtId="164" fontId="16" fillId="11" borderId="49" xfId="3" applyNumberFormat="1" applyFont="1" applyBorder="1"/>
    <xf numFmtId="164" fontId="16" fillId="11" borderId="46" xfId="3" applyNumberFormat="1" applyFont="1" applyBorder="1"/>
    <xf numFmtId="164" fontId="15" fillId="14" borderId="3" xfId="2" applyNumberFormat="1" applyFont="1" applyFill="1" applyBorder="1"/>
    <xf numFmtId="164" fontId="15" fillId="16" borderId="3" xfId="2" applyNumberFormat="1" applyFont="1" applyFill="1" applyBorder="1"/>
    <xf numFmtId="164" fontId="16" fillId="11" borderId="3" xfId="3" applyNumberFormat="1" applyFont="1" applyBorder="1"/>
    <xf numFmtId="0" fontId="4" fillId="4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6" fillId="4" borderId="39" xfId="0" applyFont="1" applyFill="1" applyBorder="1" applyAlignment="1">
      <alignment horizontal="center" wrapText="1"/>
    </xf>
    <xf numFmtId="0" fontId="16" fillId="4" borderId="40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0" fontId="16" fillId="4" borderId="14" xfId="0" applyFont="1" applyFill="1" applyBorder="1" applyAlignment="1">
      <alignment horizontal="center" wrapText="1"/>
    </xf>
    <xf numFmtId="0" fontId="16" fillId="4" borderId="17" xfId="0" applyFont="1" applyFill="1" applyBorder="1" applyAlignment="1">
      <alignment horizontal="center" wrapText="1"/>
    </xf>
    <xf numFmtId="0" fontId="16" fillId="7" borderId="3" xfId="0" applyFont="1" applyFill="1" applyBorder="1" applyAlignment="1">
      <alignment horizontal="left"/>
    </xf>
    <xf numFmtId="0" fontId="18" fillId="4" borderId="43" xfId="0" applyFont="1" applyFill="1" applyBorder="1" applyAlignment="1">
      <alignment horizontal="center" wrapText="1"/>
    </xf>
    <xf numFmtId="0" fontId="18" fillId="4" borderId="44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4" fillId="11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300"/>
              <a:t>(Octubre 2015)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4074604575727163E-2"/>
          <c:y val="0.22806692095731029"/>
          <c:w val="0.9061363245641596"/>
          <c:h val="0.62948151486905268"/>
        </c:manualLayout>
      </c:layout>
      <c:barChart>
        <c:barDir val="col"/>
        <c:grouping val="clustered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exp"/>
          </c:trendline>
          <c:cat>
            <c:strRef>
              <c:f>Mensual!$AW$7:$AW$11</c:f>
              <c:strCache>
                <c:ptCount val="5"/>
                <c:pt idx="0">
                  <c:v>Semana del 01 al 03 de Octubre 2015</c:v>
                </c:pt>
                <c:pt idx="1">
                  <c:v>Semana del 05 al 10 de Octubre 2015</c:v>
                </c:pt>
                <c:pt idx="2">
                  <c:v>Semana del 12 al 17 de Octubre 2015</c:v>
                </c:pt>
                <c:pt idx="3">
                  <c:v>Semana del 19 al 24 de Octubre 2015</c:v>
                </c:pt>
                <c:pt idx="4">
                  <c:v>Semana del 26 al 31 de Octubre 2015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1739</c:v>
                </c:pt>
                <c:pt idx="1">
                  <c:v>4048</c:v>
                </c:pt>
                <c:pt idx="2">
                  <c:v>3951</c:v>
                </c:pt>
                <c:pt idx="3">
                  <c:v>4094</c:v>
                </c:pt>
                <c:pt idx="4">
                  <c:v>3999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01 al 03 de Octubre 2015</c:v>
                </c:pt>
                <c:pt idx="1">
                  <c:v>Semana del 05 al 10 de Octubre 2015</c:v>
                </c:pt>
                <c:pt idx="2">
                  <c:v>Semana del 12 al 17 de Octubre 2015</c:v>
                </c:pt>
                <c:pt idx="3">
                  <c:v>Semana del 19 al 24 de Octubre 2015</c:v>
                </c:pt>
                <c:pt idx="4">
                  <c:v>Semana del 26 al 31 de Octubre 2015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1739</c:v>
                </c:pt>
                <c:pt idx="1">
                  <c:v>4048</c:v>
                </c:pt>
                <c:pt idx="2">
                  <c:v>3951</c:v>
                </c:pt>
                <c:pt idx="3">
                  <c:v>4094</c:v>
                </c:pt>
                <c:pt idx="4">
                  <c:v>3999</c:v>
                </c:pt>
              </c:numCache>
            </c:numRef>
          </c:val>
        </c:ser>
        <c:dLbls/>
        <c:gapWidth val="219"/>
        <c:overlap val="-27"/>
        <c:axId val="83862272"/>
        <c:axId val="83863808"/>
      </c:barChart>
      <c:catAx>
        <c:axId val="83862272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63808"/>
        <c:crosses val="autoZero"/>
        <c:auto val="1"/>
        <c:lblAlgn val="ctr"/>
        <c:lblOffset val="100"/>
      </c:catAx>
      <c:valAx>
        <c:axId val="838638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6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7"/>
          <c:y val="0.1563348316857589"/>
          <c:w val="0.30354367162438034"/>
          <c:h val="5.4760897294380287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(Octubre 2015)</a:t>
            </a:r>
            <a:endParaRPr lang="es-DO" sz="1400" b="1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3495747059395358"/>
          <c:y val="0.14754861979869341"/>
          <c:w val="0.73643785846213672"/>
          <c:h val="0.80270960580861972"/>
        </c:manualLayout>
      </c:layout>
      <c:barChart>
        <c:barDir val="bar"/>
        <c:grouping val="clustered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dPt>
            <c:idx val="6"/>
          </c:dPt>
          <c:dLbls>
            <c:dLbl>
              <c:idx val="0"/>
              <c:tx>
                <c:rich>
                  <a:bodyPr/>
                  <a:lstStyle/>
                  <a:p>
                    <a:fld id="{C6747060-637F-41B8-A628-443D4545071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4C02F83-9FC7-4698-A076-A1616124FF9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8E0DC8F-F415-42A1-89D4-022DC2AC092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8FA2DC2-A193-4E8A-B48F-6A88405BCFE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6BF6007-8BB7-4D7B-92E5-CCC53D98BB5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7C99064-948D-485A-877C-13F1E464494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1BE9DAF-AC16-4005-880F-20F4EC3B506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BAB127C-78EA-4936-803B-5D98352CA89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B3CE1F-5BFA-4F2B-818F-04338D02161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0C789D2-6DF4-4B3A-AFBD-926204E6290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DCF13A8-B7F2-437D-BAA9-3206E0BE4D5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97738C9-C9C7-49BF-933F-727EA04400E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F67556A-73D8-4622-88EC-EAA8D8C09B1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63A4ED1-62A5-4505-AAD2-AFF85D640CE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9972926-0872-4155-BA1A-E593C1D818D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8627499-9447-4B1E-974C-10AC28F461F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FDC9015-41EC-493B-AD8B-C062E058C62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3E472E6-4E53-49DF-BBCB-4822289FE1E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A37F26F-1911-4158-ACFE-C4B5419457A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0906F82-8F7A-49BF-BC34-A7DAE182379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D5EB331-76E4-4B58-B7BA-95DA1B44CCD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1A1220C-EFC4-4BEC-85CE-84BAD518DA4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Superintendencia de Electricidad</c:v>
                </c:pt>
                <c:pt idx="4">
                  <c:v>Policía Nacional</c:v>
                </c:pt>
                <c:pt idx="5">
                  <c:v>DIDA</c:v>
                </c:pt>
                <c:pt idx="6">
                  <c:v>ADESS</c:v>
                </c:pt>
                <c:pt idx="7">
                  <c:v>INPOSDOM</c:v>
                </c:pt>
                <c:pt idx="8">
                  <c:v>Pro-Consumidor</c:v>
                </c:pt>
                <c:pt idx="9">
                  <c:v>INDOTEL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0.37109528349503673</c:v>
                </c:pt>
                <c:pt idx="1">
                  <c:v>0.19118389321967361</c:v>
                </c:pt>
                <c:pt idx="2">
                  <c:v>0.12399753238741518</c:v>
                </c:pt>
                <c:pt idx="3">
                  <c:v>9.6180808703942577E-2</c:v>
                </c:pt>
                <c:pt idx="4">
                  <c:v>6.673770399865403E-2</c:v>
                </c:pt>
                <c:pt idx="5">
                  <c:v>5.7708485222365546E-2</c:v>
                </c:pt>
                <c:pt idx="6">
                  <c:v>5.7596321013964447E-2</c:v>
                </c:pt>
                <c:pt idx="7">
                  <c:v>1.6207728113958837E-2</c:v>
                </c:pt>
                <c:pt idx="8">
                  <c:v>1.0487353485502776E-2</c:v>
                </c:pt>
                <c:pt idx="9">
                  <c:v>6.1690314620604569E-3</c:v>
                </c:pt>
                <c:pt idx="10">
                  <c:v>2.6358588974258316E-3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6,617 </c:v>
                  </c:pt>
                  <c:pt idx="1">
                    <c:v> 3,409 </c:v>
                  </c:pt>
                  <c:pt idx="2">
                    <c:v> 2,211 </c:v>
                  </c:pt>
                  <c:pt idx="3">
                    <c:v> 1,715 </c:v>
                  </c:pt>
                  <c:pt idx="4">
                    <c:v> 1,190 </c:v>
                  </c:pt>
                  <c:pt idx="5">
                    <c:v> 1,029 </c:v>
                  </c:pt>
                  <c:pt idx="6">
                    <c:v> 1,027 </c:v>
                  </c:pt>
                  <c:pt idx="7">
                    <c:v> 289 </c:v>
                  </c:pt>
                  <c:pt idx="8">
                    <c:v> 187 </c:v>
                  </c:pt>
                  <c:pt idx="9">
                    <c:v> 110 </c:v>
                  </c:pt>
                  <c:pt idx="10">
                    <c:v> 47 </c:v>
                  </c:pt>
                </c15:dlblRangeCache>
              </c15:datalabelsRange>
            </c:ext>
          </c:extLst>
        </c:ser>
        <c:dLbls>
          <c:showVal val="1"/>
        </c:dLbls>
        <c:gapWidth val="50"/>
        <c:overlap val="3"/>
        <c:axId val="85030400"/>
        <c:axId val="85028864"/>
      </c:barChart>
      <c:valAx>
        <c:axId val="850288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30400"/>
        <c:crosses val="autoZero"/>
        <c:crossBetween val="between"/>
      </c:valAx>
      <c:catAx>
        <c:axId val="85030400"/>
        <c:scaling>
          <c:orientation val="minMax"/>
        </c:scaling>
        <c:axPos val="l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2886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Cantidad de ciudadanos y servicios mensuales 2014</a:t>
            </a:r>
          </a:p>
        </c:rich>
      </c:tx>
      <c:layout>
        <c:manualLayout>
          <c:xMode val="edge"/>
          <c:yMode val="edge"/>
          <c:x val="0.20295319061233708"/>
          <c:y val="2.3860250824002489E-3"/>
        </c:manualLayout>
      </c:layout>
    </c:title>
    <c:plotArea>
      <c:layout>
        <c:manualLayout>
          <c:layoutTarget val="inner"/>
          <c:xMode val="edge"/>
          <c:yMode val="edge"/>
          <c:x val="5.5332421681494534E-2"/>
          <c:y val="0.12143592927340568"/>
          <c:w val="0.82208196053671978"/>
          <c:h val="0.82525265796156877"/>
        </c:manualLayout>
      </c:layout>
      <c:barChart>
        <c:barDir val="col"/>
        <c:grouping val="clustered"/>
        <c:ser>
          <c:idx val="0"/>
          <c:order val="0"/>
          <c:tx>
            <c:strRef>
              <c:f>Acumulado!$A$79</c:f>
              <c:strCache>
                <c:ptCount val="1"/>
                <c:pt idx="0">
                  <c:v>Total Mensual de Ciudadanos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dLbls>
            <c:dLbl>
              <c:idx val="0"/>
              <c:layout>
                <c:manualLayout>
                  <c:x val="-7.4898437463311943E-3"/>
                  <c:y val="0.1195400199215817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028226166266679E-2"/>
                  <c:y val="0.12631572160932855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2251330293110648E-3"/>
                  <c:y val="0.14895734052258977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1443808325075261E-3"/>
                  <c:y val="0.11635987359358888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3515449246941E-2"/>
                  <c:y val="8.5538801417075663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50436542788775E-3"/>
                  <c:y val="0.12042219999161879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787585183377052E-3"/>
                  <c:y val="0.12027821445034596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987654218977084E-3"/>
                  <c:y val="8.5500856462095265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987654218977084E-3"/>
                  <c:y val="9.7435788414805199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Acumulado!$B$78:$M$78</c:f>
              <c:strCache>
                <c:ptCount val="12"/>
                <c:pt idx="0">
                  <c:v>Ene.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Abr. 2014</c:v>
                </c:pt>
                <c:pt idx="4">
                  <c:v>May. 2014</c:v>
                </c:pt>
                <c:pt idx="5">
                  <c:v>Jun. 2014</c:v>
                </c:pt>
                <c:pt idx="6">
                  <c:v>Jul. 2014</c:v>
                </c:pt>
                <c:pt idx="7">
                  <c:v>Ago. 2014</c:v>
                </c:pt>
                <c:pt idx="8">
                  <c:v>Sept.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Dic. 2014</c:v>
                </c:pt>
              </c:strCache>
            </c:strRef>
          </c:cat>
          <c:val>
            <c:numRef>
              <c:f>Acumulado!$B$79:$M$79</c:f>
              <c:numCache>
                <c:formatCode>_(* #,##0_);_(* \(#,##0\);_(* "-"??_);_(@_)</c:formatCode>
                <c:ptCount val="12"/>
                <c:pt idx="0">
                  <c:v>12932</c:v>
                </c:pt>
                <c:pt idx="1">
                  <c:v>12248</c:v>
                </c:pt>
                <c:pt idx="2">
                  <c:v>14278</c:v>
                </c:pt>
                <c:pt idx="3">
                  <c:v>12523</c:v>
                </c:pt>
                <c:pt idx="4">
                  <c:v>13791</c:v>
                </c:pt>
                <c:pt idx="5">
                  <c:v>12591</c:v>
                </c:pt>
                <c:pt idx="6">
                  <c:v>14563</c:v>
                </c:pt>
                <c:pt idx="7">
                  <c:v>13338</c:v>
                </c:pt>
                <c:pt idx="8">
                  <c:v>17323</c:v>
                </c:pt>
                <c:pt idx="9">
                  <c:v>17831</c:v>
                </c:pt>
                <c:pt idx="10">
                  <c:v>13546</c:v>
                </c:pt>
                <c:pt idx="11">
                  <c:v>12947</c:v>
                </c:pt>
              </c:numCache>
            </c:numRef>
          </c:val>
        </c:ser>
        <c:ser>
          <c:idx val="1"/>
          <c:order val="1"/>
          <c:tx>
            <c:strRef>
              <c:f>Acumulado!$A$80</c:f>
              <c:strCache>
                <c:ptCount val="1"/>
                <c:pt idx="0">
                  <c:v>Total Mensual de Servicios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"/>
                  <c:y val="0.117918570803815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716780244505402E-3"/>
                  <c:y val="0.117918570803815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929195061125962E-3"/>
                  <c:y val="0.1397527961669769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0.117918570803815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9645975305626913E-3"/>
                  <c:y val="0.10154290178144509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575170366753055E-3"/>
                  <c:y val="0.12610640531500061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7716780244505402E-3"/>
                  <c:y val="0.12610619041120771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9693016879474006E-3"/>
                  <c:y val="0.10480452808268126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Acumulado!$B$78:$M$78</c:f>
              <c:strCache>
                <c:ptCount val="12"/>
                <c:pt idx="0">
                  <c:v>Ene.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Abr. 2014</c:v>
                </c:pt>
                <c:pt idx="4">
                  <c:v>May. 2014</c:v>
                </c:pt>
                <c:pt idx="5">
                  <c:v>Jun. 2014</c:v>
                </c:pt>
                <c:pt idx="6">
                  <c:v>Jul. 2014</c:v>
                </c:pt>
                <c:pt idx="7">
                  <c:v>Ago. 2014</c:v>
                </c:pt>
                <c:pt idx="8">
                  <c:v>Sept.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Dic. 2014</c:v>
                </c:pt>
              </c:strCache>
            </c:strRef>
          </c:cat>
          <c:val>
            <c:numRef>
              <c:f>Acumulado!$B$80:$M$80</c:f>
              <c:numCache>
                <c:formatCode>_(* #,##0_);_(* \(#,##0\);_(* "-"??_);_(@_)</c:formatCode>
                <c:ptCount val="12"/>
                <c:pt idx="0">
                  <c:v>13668</c:v>
                </c:pt>
                <c:pt idx="1">
                  <c:v>12957</c:v>
                </c:pt>
                <c:pt idx="2">
                  <c:v>15095</c:v>
                </c:pt>
                <c:pt idx="3">
                  <c:v>13268</c:v>
                </c:pt>
                <c:pt idx="4">
                  <c:v>14562</c:v>
                </c:pt>
                <c:pt idx="5">
                  <c:v>13807</c:v>
                </c:pt>
                <c:pt idx="6">
                  <c:v>15582</c:v>
                </c:pt>
                <c:pt idx="7">
                  <c:v>14176</c:v>
                </c:pt>
                <c:pt idx="8">
                  <c:v>17323</c:v>
                </c:pt>
                <c:pt idx="9">
                  <c:v>17831</c:v>
                </c:pt>
                <c:pt idx="10">
                  <c:v>13902</c:v>
                </c:pt>
                <c:pt idx="11">
                  <c:v>13437</c:v>
                </c:pt>
              </c:numCache>
            </c:numRef>
          </c:val>
        </c:ser>
        <c:dLbls/>
        <c:gapWidth val="75"/>
        <c:overlap val="40"/>
        <c:axId val="85349888"/>
        <c:axId val="85351424"/>
      </c:barChart>
      <c:lineChart>
        <c:grouping val="stacked"/>
        <c:ser>
          <c:idx val="2"/>
          <c:order val="2"/>
          <c:tx>
            <c:strRef>
              <c:f>Acumulado!$A$81</c:f>
              <c:strCache>
                <c:ptCount val="1"/>
                <c:pt idx="0">
                  <c:v>% Crecimiento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2"/>
              <c:layout>
                <c:manualLayout>
                  <c:x val="-2.1472551110025689E-2"/>
                  <c:y val="-3.820989438553095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244229134475845E-2"/>
                  <c:y val="-3.820989438553091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858390122250796E-2"/>
                  <c:y val="-3.82098943855309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630068146700841E-2"/>
                  <c:y val="2.72927817039506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665564546807914E-2"/>
                  <c:y val="-4.3668665630114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Acumulado!$B$78:$M$78</c:f>
              <c:strCache>
                <c:ptCount val="12"/>
                <c:pt idx="0">
                  <c:v>Ene.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Abr. 2014</c:v>
                </c:pt>
                <c:pt idx="4">
                  <c:v>May. 2014</c:v>
                </c:pt>
                <c:pt idx="5">
                  <c:v>Jun. 2014</c:v>
                </c:pt>
                <c:pt idx="6">
                  <c:v>Jul. 2014</c:v>
                </c:pt>
                <c:pt idx="7">
                  <c:v>Ago. 2014</c:v>
                </c:pt>
                <c:pt idx="8">
                  <c:v>Sept.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Dic. 2014</c:v>
                </c:pt>
              </c:strCache>
            </c:strRef>
          </c:cat>
          <c:val>
            <c:numRef>
              <c:f>Acumulado!$B$81:$M$81</c:f>
              <c:numCache>
                <c:formatCode>0%</c:formatCode>
                <c:ptCount val="12"/>
                <c:pt idx="0">
                  <c:v>0</c:v>
                </c:pt>
                <c:pt idx="1">
                  <c:v>-5.4873813382727482E-2</c:v>
                </c:pt>
                <c:pt idx="2">
                  <c:v>0.14163630341172573</c:v>
                </c:pt>
                <c:pt idx="3">
                  <c:v>-0.13769972867048538</c:v>
                </c:pt>
                <c:pt idx="4">
                  <c:v>8.88614201345969E-2</c:v>
                </c:pt>
                <c:pt idx="5">
                  <c:v>-5.4682407474469473E-2</c:v>
                </c:pt>
                <c:pt idx="6">
                  <c:v>0.1139134899242716</c:v>
                </c:pt>
                <c:pt idx="7">
                  <c:v>-9.9181715575620763E-2</c:v>
                </c:pt>
                <c:pt idx="8">
                  <c:v>0</c:v>
                </c:pt>
                <c:pt idx="9">
                  <c:v>0</c:v>
                </c:pt>
                <c:pt idx="10">
                  <c:v>-0.28262120558193066</c:v>
                </c:pt>
                <c:pt idx="11">
                  <c:v>-3.4605938825630719E-2</c:v>
                </c:pt>
              </c:numCache>
            </c:numRef>
          </c:val>
        </c:ser>
        <c:dLbls/>
        <c:marker val="1"/>
        <c:axId val="85387520"/>
        <c:axId val="85385984"/>
      </c:lineChart>
      <c:catAx>
        <c:axId val="85349888"/>
        <c:scaling>
          <c:orientation val="minMax"/>
        </c:scaling>
        <c:axPos val="b"/>
        <c:numFmt formatCode="General" sourceLinked="0"/>
        <c:majorTickMark val="none"/>
        <c:tickLblPos val="nextTo"/>
        <c:crossAx val="85351424"/>
        <c:crosses val="autoZero"/>
        <c:auto val="1"/>
        <c:lblAlgn val="ctr"/>
        <c:lblOffset val="100"/>
      </c:catAx>
      <c:valAx>
        <c:axId val="85351424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85349888"/>
        <c:crosses val="autoZero"/>
        <c:crossBetween val="between"/>
      </c:valAx>
      <c:valAx>
        <c:axId val="85385984"/>
        <c:scaling>
          <c:orientation val="minMax"/>
        </c:scaling>
        <c:axPos val="r"/>
        <c:numFmt formatCode="0%" sourceLinked="1"/>
        <c:tickLblPos val="nextTo"/>
        <c:crossAx val="85387520"/>
        <c:crosses val="max"/>
        <c:crossBetween val="between"/>
      </c:valAx>
      <c:catAx>
        <c:axId val="85387520"/>
        <c:scaling>
          <c:orientation val="minMax"/>
        </c:scaling>
        <c:delete val="1"/>
        <c:axPos val="b"/>
        <c:numFmt formatCode="General" sourceLinked="1"/>
        <c:tickLblPos val="none"/>
        <c:crossAx val="85385984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113956326374365"/>
          <c:y val="8.5463615806293317E-2"/>
          <c:w val="8.6437806978864898E-2"/>
          <c:h val="0.84235626120429419"/>
        </c:manualLayout>
      </c:layout>
      <c:txPr>
        <a:bodyPr/>
        <a:lstStyle/>
        <a:p>
          <a:pPr>
            <a:defRPr sz="900" b="0"/>
          </a:pPr>
          <a:endParaRPr lang="en-US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(2012 - 2015)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Acumulado!$BU$3:$BU$16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Acumulado!$BV$3:$BV$16</c:f>
              <c:numCache>
                <c:formatCode>_(* #,##0_);_(* \(#,##0\);_(* "-"??_);_(@_)</c:formatCode>
                <c:ptCount val="14"/>
                <c:pt idx="0">
                  <c:v>203534</c:v>
                </c:pt>
                <c:pt idx="1">
                  <c:v>77246</c:v>
                </c:pt>
                <c:pt idx="2">
                  <c:v>62542</c:v>
                </c:pt>
                <c:pt idx="3">
                  <c:v>35883</c:v>
                </c:pt>
                <c:pt idx="4">
                  <c:v>35734</c:v>
                </c:pt>
                <c:pt idx="5">
                  <c:v>33648</c:v>
                </c:pt>
                <c:pt idx="6">
                  <c:v>19450</c:v>
                </c:pt>
                <c:pt idx="7">
                  <c:v>8164</c:v>
                </c:pt>
                <c:pt idx="8">
                  <c:v>7420</c:v>
                </c:pt>
                <c:pt idx="9">
                  <c:v>6090</c:v>
                </c:pt>
                <c:pt idx="10">
                  <c:v>2762</c:v>
                </c:pt>
                <c:pt idx="11">
                  <c:v>1883</c:v>
                </c:pt>
                <c:pt idx="12">
                  <c:v>1764</c:v>
                </c:pt>
                <c:pt idx="13">
                  <c:v>671</c:v>
                </c:pt>
              </c:numCache>
            </c:numRef>
          </c:val>
        </c:ser>
        <c:dLbls/>
        <c:gapWidth val="60"/>
        <c:axId val="85477632"/>
        <c:axId val="85495808"/>
      </c:barChart>
      <c:catAx>
        <c:axId val="8547763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95808"/>
        <c:crosses val="autoZero"/>
        <c:auto val="1"/>
        <c:lblAlgn val="ctr"/>
        <c:lblOffset val="100"/>
      </c:catAx>
      <c:valAx>
        <c:axId val="854958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47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497416</xdr:colOff>
      <xdr:row>24</xdr:row>
      <xdr:rowOff>24339</xdr:rowOff>
    </xdr:from>
    <xdr:to>
      <xdr:col>20</xdr:col>
      <xdr:colOff>317500</xdr:colOff>
      <xdr:row>25</xdr:row>
      <xdr:rowOff>127002</xdr:rowOff>
    </xdr:to>
    <xdr:sp macro="" textlink="">
      <xdr:nvSpPr>
        <xdr:cNvPr id="5" name="TextBox 4"/>
        <xdr:cNvSpPr txBox="1"/>
      </xdr:nvSpPr>
      <xdr:spPr>
        <a:xfrm>
          <a:off x="23484416" y="6332006"/>
          <a:ext cx="698501" cy="303746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17,831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67232</xdr:colOff>
      <xdr:row>87</xdr:row>
      <xdr:rowOff>140072</xdr:rowOff>
    </xdr:from>
    <xdr:to>
      <xdr:col>15</xdr:col>
      <xdr:colOff>257735</xdr:colOff>
      <xdr:row>118</xdr:row>
      <xdr:rowOff>22412</xdr:rowOff>
    </xdr:to>
    <xdr:grpSp>
      <xdr:nvGrpSpPr>
        <xdr:cNvPr id="4" name="Group 3"/>
        <xdr:cNvGrpSpPr/>
      </xdr:nvGrpSpPr>
      <xdr:grpSpPr>
        <a:xfrm>
          <a:off x="67232" y="18971559"/>
          <a:ext cx="16517474" cy="0"/>
          <a:chOff x="67232" y="19649513"/>
          <a:chExt cx="13895297" cy="5373223"/>
        </a:xfrm>
      </xdr:grpSpPr>
      <xdr:graphicFrame macro="">
        <xdr:nvGraphicFramePr>
          <xdr:cNvPr id="3" name="2 Gráfico"/>
          <xdr:cNvGraphicFramePr/>
        </xdr:nvGraphicFramePr>
        <xdr:xfrm>
          <a:off x="67232" y="19649513"/>
          <a:ext cx="13895297" cy="53732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8" name="1 Imagen" descr="C:\Documents and Settings\maria.rijo\My Documents\Optic 01\Documentos del Cap\LOGO_Punto_GOB.jpg"/>
          <xdr:cNvPicPr/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005731" y="19823206"/>
            <a:ext cx="1555937" cy="4594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39</xdr:col>
      <xdr:colOff>457624</xdr:colOff>
      <xdr:row>1</xdr:row>
      <xdr:rowOff>666</xdr:rowOff>
    </xdr:from>
    <xdr:to>
      <xdr:col>50</xdr:col>
      <xdr:colOff>44351</xdr:colOff>
      <xdr:row>17</xdr:row>
      <xdr:rowOff>137916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10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496,791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>Conciliación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98"/>
  <sheetViews>
    <sheetView showGridLines="0" tabSelected="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1.42578125" defaultRowHeight="1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>
      <c r="B1" s="214" t="s">
        <v>87</v>
      </c>
      <c r="C1" s="215"/>
      <c r="D1" s="214" t="s">
        <v>88</v>
      </c>
      <c r="E1" s="215"/>
      <c r="F1" s="214" t="s">
        <v>89</v>
      </c>
      <c r="G1" s="215"/>
      <c r="H1" s="214" t="s">
        <v>90</v>
      </c>
      <c r="I1" s="215"/>
      <c r="J1" s="214" t="s">
        <v>91</v>
      </c>
      <c r="K1" s="215"/>
      <c r="L1" s="9" t="s">
        <v>92</v>
      </c>
      <c r="M1" s="9" t="s">
        <v>93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30</v>
      </c>
      <c r="M2" s="3" t="s">
        <v>31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28.5" customHeight="1" thickTop="1" thickBot="1">
      <c r="A3" s="156" t="s">
        <v>3</v>
      </c>
      <c r="B3" s="73"/>
      <c r="C3" s="46">
        <f>SUM(B4:B7)</f>
        <v>653</v>
      </c>
      <c r="D3" s="13"/>
      <c r="E3" s="46">
        <f>SUM(D4:D7)</f>
        <v>1603</v>
      </c>
      <c r="F3" s="13"/>
      <c r="G3" s="46">
        <f>SUM(F4:F7)</f>
        <v>1435</v>
      </c>
      <c r="H3" s="13"/>
      <c r="I3" s="46">
        <f>SUM(H4:H7)</f>
        <v>1420</v>
      </c>
      <c r="J3" s="46"/>
      <c r="K3" s="46">
        <f>SUM(J4:J7)</f>
        <v>1506</v>
      </c>
      <c r="L3" s="47"/>
      <c r="M3" s="46">
        <f>SUM(C3,E3,G3,I3,K3)</f>
        <v>6617</v>
      </c>
      <c r="N3" s="5">
        <f>(L4+L5+L6+L7)-M3</f>
        <v>0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>
      <c r="A4" s="157" t="s">
        <v>94</v>
      </c>
      <c r="B4" s="56">
        <v>450</v>
      </c>
      <c r="C4" s="10"/>
      <c r="D4" s="11">
        <v>1038</v>
      </c>
      <c r="E4" s="10"/>
      <c r="F4" s="11">
        <v>937</v>
      </c>
      <c r="G4" s="10"/>
      <c r="H4" s="11">
        <v>905</v>
      </c>
      <c r="I4" s="10"/>
      <c r="J4" s="10">
        <v>975</v>
      </c>
      <c r="K4" s="10"/>
      <c r="L4" s="11">
        <f>SUM(B4:K4)</f>
        <v>4305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>
      <c r="A5" s="157" t="s">
        <v>95</v>
      </c>
      <c r="B5" s="56">
        <v>193</v>
      </c>
      <c r="C5" s="10"/>
      <c r="D5" s="11">
        <v>534</v>
      </c>
      <c r="E5" s="10"/>
      <c r="F5" s="11">
        <v>478</v>
      </c>
      <c r="G5" s="10"/>
      <c r="H5" s="11">
        <v>497</v>
      </c>
      <c r="I5" s="10"/>
      <c r="J5" s="10">
        <v>517</v>
      </c>
      <c r="K5" s="10"/>
      <c r="L5" s="11">
        <f>SUM(B5:K5)</f>
        <v>2219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>
      <c r="A6" s="85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>
      <c r="A7" s="158" t="s">
        <v>96</v>
      </c>
      <c r="B7" s="58">
        <v>10</v>
      </c>
      <c r="C7" s="12"/>
      <c r="D7" s="11">
        <v>31</v>
      </c>
      <c r="E7" s="12"/>
      <c r="F7" s="11">
        <v>20</v>
      </c>
      <c r="G7" s="12"/>
      <c r="H7" s="11">
        <v>18</v>
      </c>
      <c r="I7" s="12"/>
      <c r="J7" s="12">
        <v>14</v>
      </c>
      <c r="K7" s="12"/>
      <c r="L7" s="11">
        <f>SUM(B7:K7)</f>
        <v>93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01 al 03 de Octubre 2015</v>
      </c>
      <c r="AX7" s="19">
        <f>B68</f>
        <v>1739</v>
      </c>
      <c r="AY7" s="19">
        <f>C68</f>
        <v>1739</v>
      </c>
    </row>
    <row r="8" spans="1:51" s="18" customFormat="1" ht="15.75" thickBot="1">
      <c r="A8" s="159" t="s">
        <v>2</v>
      </c>
      <c r="B8" s="74"/>
      <c r="C8" s="46">
        <f>SUM(B9:B11)</f>
        <v>224</v>
      </c>
      <c r="D8" s="48"/>
      <c r="E8" s="46">
        <f>SUM(D9:D11)</f>
        <v>530</v>
      </c>
      <c r="F8" s="48"/>
      <c r="G8" s="46">
        <f>SUM(F9:F11)</f>
        <v>492</v>
      </c>
      <c r="H8" s="48"/>
      <c r="I8" s="46">
        <f>SUM(H9:H11)</f>
        <v>475</v>
      </c>
      <c r="J8" s="46"/>
      <c r="K8" s="46">
        <f>SUM(J9:J11)</f>
        <v>490</v>
      </c>
      <c r="L8" s="14"/>
      <c r="M8" s="46">
        <f>SUM(C8,E8,G8,I8,K8)</f>
        <v>2211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05 al 10 de Octubre 2015</v>
      </c>
      <c r="AX8" s="19">
        <f>D68</f>
        <v>4048</v>
      </c>
      <c r="AY8" s="19">
        <f>E68</f>
        <v>4048</v>
      </c>
    </row>
    <row r="9" spans="1:51" s="2" customFormat="1" ht="15.75" thickBot="1">
      <c r="A9" s="85" t="s">
        <v>97</v>
      </c>
      <c r="B9" s="75">
        <v>165</v>
      </c>
      <c r="C9" s="10"/>
      <c r="D9" s="11">
        <v>417</v>
      </c>
      <c r="E9" s="10"/>
      <c r="F9" s="11">
        <v>398</v>
      </c>
      <c r="G9" s="10"/>
      <c r="H9" s="11">
        <v>382</v>
      </c>
      <c r="I9" s="10"/>
      <c r="J9" s="10">
        <v>396</v>
      </c>
      <c r="K9" s="10"/>
      <c r="L9" s="11">
        <f>SUM(B9:K9)</f>
        <v>1758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12 al 17 de Octubre 2015</v>
      </c>
      <c r="AX9" s="19">
        <f>F68</f>
        <v>3951</v>
      </c>
      <c r="AY9" s="19">
        <f>G68</f>
        <v>3951</v>
      </c>
    </row>
    <row r="10" spans="1:51" s="2" customFormat="1" ht="15.75" thickBot="1">
      <c r="A10" s="85" t="s">
        <v>28</v>
      </c>
      <c r="B10" s="56">
        <v>40</v>
      </c>
      <c r="C10" s="10"/>
      <c r="D10" s="11">
        <v>82</v>
      </c>
      <c r="E10" s="10"/>
      <c r="F10" s="11">
        <v>74</v>
      </c>
      <c r="G10" s="10"/>
      <c r="H10" s="11">
        <v>64</v>
      </c>
      <c r="I10" s="10"/>
      <c r="J10" s="10">
        <v>75</v>
      </c>
      <c r="K10" s="10"/>
      <c r="L10" s="11">
        <f>SUM(B10:K10)</f>
        <v>335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19 al 24 de Octubre 2015</v>
      </c>
      <c r="AX10" s="19">
        <f>H68</f>
        <v>4094</v>
      </c>
      <c r="AY10" s="19">
        <f>I68</f>
        <v>4094</v>
      </c>
    </row>
    <row r="11" spans="1:51" s="2" customFormat="1" ht="15.75" thickBot="1">
      <c r="A11" s="77" t="s">
        <v>6</v>
      </c>
      <c r="B11" s="56">
        <v>19</v>
      </c>
      <c r="C11" s="10"/>
      <c r="D11" s="11">
        <v>31</v>
      </c>
      <c r="E11" s="10"/>
      <c r="F11" s="11">
        <v>20</v>
      </c>
      <c r="G11" s="10"/>
      <c r="H11" s="11">
        <v>29</v>
      </c>
      <c r="I11" s="10"/>
      <c r="J11" s="10">
        <v>19</v>
      </c>
      <c r="K11" s="10"/>
      <c r="L11" s="11">
        <f>SUM(B11:K11)</f>
        <v>118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26 al 31 de Octubre 2015</v>
      </c>
      <c r="AX11" s="19">
        <f>J68</f>
        <v>3999</v>
      </c>
      <c r="AY11" s="19">
        <f>K68</f>
        <v>3999</v>
      </c>
    </row>
    <row r="12" spans="1:51" s="2" customFormat="1" ht="15.75" thickBot="1">
      <c r="A12" s="156" t="s">
        <v>9</v>
      </c>
      <c r="B12" s="62"/>
      <c r="C12" s="15">
        <f>SUM(B13:B16)</f>
        <v>311</v>
      </c>
      <c r="D12" s="16"/>
      <c r="E12" s="15">
        <f>SUM(D13:D16)</f>
        <v>696</v>
      </c>
      <c r="F12" s="16"/>
      <c r="G12" s="15">
        <f>SUM(F13:F16)</f>
        <v>785</v>
      </c>
      <c r="H12" s="16"/>
      <c r="I12" s="15">
        <f>SUM(H13:H16)</f>
        <v>869</v>
      </c>
      <c r="J12" s="15"/>
      <c r="K12" s="15">
        <f>SUM(J13:J16)</f>
        <v>748</v>
      </c>
      <c r="L12" s="17"/>
      <c r="M12" s="46">
        <f>SUM(C12,E12,G12,I12,K12)</f>
        <v>3409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>
      <c r="A13" s="85" t="s">
        <v>100</v>
      </c>
      <c r="B13" s="56">
        <v>52</v>
      </c>
      <c r="C13" s="10"/>
      <c r="D13" s="11">
        <v>122</v>
      </c>
      <c r="E13" s="10"/>
      <c r="F13" s="11">
        <v>114</v>
      </c>
      <c r="G13" s="10"/>
      <c r="H13" s="11">
        <v>147</v>
      </c>
      <c r="I13" s="10"/>
      <c r="J13" s="10">
        <v>152</v>
      </c>
      <c r="K13" s="10"/>
      <c r="L13" s="11">
        <f>SUM(B13:K13)</f>
        <v>587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17831</v>
      </c>
      <c r="AY13" s="20">
        <f>SUM(AY7:AY12)</f>
        <v>17831</v>
      </c>
    </row>
    <row r="14" spans="1:51" s="2" customFormat="1" ht="15.75" thickBot="1">
      <c r="A14" s="85" t="s">
        <v>101</v>
      </c>
      <c r="B14" s="56">
        <v>0</v>
      </c>
      <c r="C14" s="10"/>
      <c r="D14" s="11">
        <v>2</v>
      </c>
      <c r="E14" s="10"/>
      <c r="F14" s="11">
        <v>1</v>
      </c>
      <c r="G14" s="10"/>
      <c r="H14" s="11">
        <v>0</v>
      </c>
      <c r="I14" s="10"/>
      <c r="J14" s="10">
        <v>1</v>
      </c>
      <c r="K14" s="10"/>
      <c r="L14" s="11">
        <f>SUM(B14:K14)</f>
        <v>4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>
      <c r="A15" s="85" t="s">
        <v>99</v>
      </c>
      <c r="B15" s="56">
        <v>125</v>
      </c>
      <c r="C15" s="10"/>
      <c r="D15" s="11">
        <v>235</v>
      </c>
      <c r="E15" s="11"/>
      <c r="F15" s="11">
        <v>315</v>
      </c>
      <c r="G15" s="10"/>
      <c r="H15" s="11">
        <v>257</v>
      </c>
      <c r="I15" s="10"/>
      <c r="J15" s="10">
        <v>209</v>
      </c>
      <c r="K15" s="10"/>
      <c r="L15" s="11">
        <f>SUM(B15:K15)</f>
        <v>1141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>
      <c r="A16" s="160" t="s">
        <v>98</v>
      </c>
      <c r="B16" s="64">
        <v>134</v>
      </c>
      <c r="C16" s="10"/>
      <c r="D16" s="11">
        <v>337</v>
      </c>
      <c r="E16" s="12"/>
      <c r="F16" s="11">
        <v>355</v>
      </c>
      <c r="G16" s="10"/>
      <c r="H16" s="11">
        <v>465</v>
      </c>
      <c r="I16" s="10"/>
      <c r="J16" s="10">
        <v>386</v>
      </c>
      <c r="K16" s="10"/>
      <c r="L16" s="11">
        <f>SUM(B16:K16)</f>
        <v>1677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>
      <c r="A17" s="161" t="s">
        <v>8</v>
      </c>
      <c r="B17" s="55"/>
      <c r="C17" s="46">
        <f>SUM(B18:B21)</f>
        <v>19</v>
      </c>
      <c r="D17" s="13"/>
      <c r="E17" s="46">
        <f>SUM(D18:D21)</f>
        <v>48</v>
      </c>
      <c r="F17" s="13"/>
      <c r="G17" s="46">
        <f>SUM(F18:F21)</f>
        <v>37</v>
      </c>
      <c r="H17" s="13"/>
      <c r="I17" s="46">
        <f>SUM(H18:H21)</f>
        <v>33</v>
      </c>
      <c r="J17" s="46"/>
      <c r="K17" s="46">
        <f>SUM(J18:J21)</f>
        <v>50</v>
      </c>
      <c r="L17" s="14"/>
      <c r="M17" s="46">
        <f>SUM(C17,E17,G17,I17,K17)</f>
        <v>187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>
      <c r="A18" s="85" t="s">
        <v>22</v>
      </c>
      <c r="B18" s="56">
        <v>5</v>
      </c>
      <c r="C18" s="10"/>
      <c r="D18" s="11">
        <v>10</v>
      </c>
      <c r="E18" s="10"/>
      <c r="F18" s="11">
        <v>12</v>
      </c>
      <c r="G18" s="10"/>
      <c r="H18" s="11">
        <v>9</v>
      </c>
      <c r="I18" s="10"/>
      <c r="J18" s="10">
        <v>16</v>
      </c>
      <c r="K18" s="10"/>
      <c r="L18" s="11">
        <f>SUM(B18:K18)</f>
        <v>52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>
      <c r="A19" s="85" t="s">
        <v>5</v>
      </c>
      <c r="B19" s="56">
        <v>6</v>
      </c>
      <c r="C19" s="10"/>
      <c r="D19" s="11">
        <v>20</v>
      </c>
      <c r="E19" s="10"/>
      <c r="F19" s="11">
        <v>13</v>
      </c>
      <c r="G19" s="10"/>
      <c r="H19" s="11">
        <v>13</v>
      </c>
      <c r="I19" s="10"/>
      <c r="J19" s="10">
        <v>23</v>
      </c>
      <c r="K19" s="10"/>
      <c r="L19" s="11">
        <f>SUM(B19:K19)</f>
        <v>75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>
      <c r="A20" s="162" t="s">
        <v>99</v>
      </c>
      <c r="B20" s="57">
        <v>8</v>
      </c>
      <c r="C20" s="49"/>
      <c r="D20" s="11">
        <v>18</v>
      </c>
      <c r="E20" s="10"/>
      <c r="F20" s="11">
        <v>12</v>
      </c>
      <c r="G20" s="10"/>
      <c r="H20" s="11">
        <v>11</v>
      </c>
      <c r="I20" s="10"/>
      <c r="J20" s="10">
        <v>11</v>
      </c>
      <c r="K20" s="10"/>
      <c r="L20" s="11">
        <f>SUM(B20:K20)</f>
        <v>60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>
      <c r="A21" s="158" t="s">
        <v>15</v>
      </c>
      <c r="B21" s="58">
        <v>0</v>
      </c>
      <c r="C21" s="12"/>
      <c r="D21" s="11">
        <v>0</v>
      </c>
      <c r="E21" s="12"/>
      <c r="F21" s="11">
        <v>0</v>
      </c>
      <c r="G21" s="12"/>
      <c r="H21" s="11">
        <v>0</v>
      </c>
      <c r="I21" s="12"/>
      <c r="J21" s="12">
        <v>0</v>
      </c>
      <c r="K21" s="12"/>
      <c r="L21" s="11">
        <f>SUM(B21:K21)</f>
        <v>0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>
      <c r="A22" s="163" t="s">
        <v>10</v>
      </c>
      <c r="B22" s="59"/>
      <c r="C22" s="50">
        <f>SUM(B23:B27)</f>
        <v>93</v>
      </c>
      <c r="D22" s="13"/>
      <c r="E22" s="46">
        <f>SUM(D23:D27)</f>
        <v>248</v>
      </c>
      <c r="F22" s="13"/>
      <c r="G22" s="46">
        <f>SUM(F23:F27)</f>
        <v>243</v>
      </c>
      <c r="H22" s="13"/>
      <c r="I22" s="46">
        <f>SUM(H23:H27)</f>
        <v>234</v>
      </c>
      <c r="J22" s="46"/>
      <c r="K22" s="46">
        <f>SUM(J23:J27)</f>
        <v>211</v>
      </c>
      <c r="L22" s="14"/>
      <c r="M22" s="46">
        <f>SUM(C22,E22,G22,I22,K22)</f>
        <v>1029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>
      <c r="A23" s="164" t="s">
        <v>102</v>
      </c>
      <c r="B23" s="60">
        <v>2</v>
      </c>
      <c r="C23" s="51"/>
      <c r="D23" s="10">
        <v>7</v>
      </c>
      <c r="E23" s="10"/>
      <c r="F23" s="10">
        <v>8</v>
      </c>
      <c r="G23" s="10"/>
      <c r="H23" s="10">
        <v>7</v>
      </c>
      <c r="I23" s="10"/>
      <c r="J23" s="10">
        <v>7</v>
      </c>
      <c r="K23" s="10"/>
      <c r="L23" s="11">
        <f>SUM(B23:K23)</f>
        <v>31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>
      <c r="A24" s="85" t="s">
        <v>5</v>
      </c>
      <c r="B24" s="56">
        <v>12</v>
      </c>
      <c r="C24" s="10"/>
      <c r="D24" s="10">
        <v>17</v>
      </c>
      <c r="E24" s="10"/>
      <c r="F24" s="10">
        <v>16</v>
      </c>
      <c r="G24" s="10"/>
      <c r="H24" s="10">
        <v>20</v>
      </c>
      <c r="I24" s="10"/>
      <c r="J24" s="10">
        <v>8</v>
      </c>
      <c r="K24" s="10"/>
      <c r="L24" s="11">
        <f>SUM(B24:K24)</f>
        <v>73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>
      <c r="A25" s="85" t="s">
        <v>106</v>
      </c>
      <c r="B25" s="61">
        <v>61</v>
      </c>
      <c r="C25" s="10"/>
      <c r="D25" s="10">
        <v>185</v>
      </c>
      <c r="E25" s="10"/>
      <c r="F25" s="10">
        <v>180</v>
      </c>
      <c r="G25" s="10"/>
      <c r="H25" s="10">
        <v>169</v>
      </c>
      <c r="I25" s="10"/>
      <c r="J25" s="10">
        <v>138</v>
      </c>
      <c r="K25" s="10"/>
      <c r="L25" s="11">
        <f>SUM(B25:K25)</f>
        <v>733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31</v>
      </c>
      <c r="AT25" s="36" t="s">
        <v>11</v>
      </c>
      <c r="AU25" s="41" t="s">
        <v>31</v>
      </c>
      <c r="AV25" s="36" t="s">
        <v>71</v>
      </c>
    </row>
    <row r="26" spans="1:48" s="2" customFormat="1" ht="15.75" thickBot="1">
      <c r="A26" s="85" t="s">
        <v>107</v>
      </c>
      <c r="B26" s="56">
        <v>3</v>
      </c>
      <c r="C26" s="10"/>
      <c r="D26" s="10">
        <v>17</v>
      </c>
      <c r="E26" s="10"/>
      <c r="F26" s="10">
        <v>8</v>
      </c>
      <c r="G26" s="10"/>
      <c r="H26" s="10">
        <v>9</v>
      </c>
      <c r="I26" s="10"/>
      <c r="J26" s="10">
        <v>22</v>
      </c>
      <c r="K26" s="10"/>
      <c r="L26" s="11">
        <f>SUM(B26:K26)</f>
        <v>59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6617</v>
      </c>
      <c r="AT26" s="39" t="s">
        <v>3</v>
      </c>
      <c r="AU26" s="38">
        <v>6617</v>
      </c>
      <c r="AV26" s="45">
        <f t="shared" ref="AV26:AV36" si="0">AU26/$AS$38</f>
        <v>0.37109528349503673</v>
      </c>
    </row>
    <row r="27" spans="1:48" s="2" customFormat="1" ht="15.75" thickBot="1">
      <c r="A27" s="158" t="s">
        <v>99</v>
      </c>
      <c r="B27" s="58">
        <v>15</v>
      </c>
      <c r="C27" s="12"/>
      <c r="D27" s="10">
        <v>22</v>
      </c>
      <c r="E27" s="12"/>
      <c r="F27" s="10">
        <v>31</v>
      </c>
      <c r="G27" s="12"/>
      <c r="H27" s="10">
        <v>29</v>
      </c>
      <c r="I27" s="12"/>
      <c r="J27" s="12">
        <v>36</v>
      </c>
      <c r="K27" s="12"/>
      <c r="L27" s="11">
        <f>SUM(B27:K27)</f>
        <v>133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3409</v>
      </c>
      <c r="AT27" s="37" t="s">
        <v>9</v>
      </c>
      <c r="AU27" s="40">
        <v>3409</v>
      </c>
      <c r="AV27" s="45">
        <f t="shared" si="0"/>
        <v>0.19118389321967361</v>
      </c>
    </row>
    <row r="28" spans="1:48" s="2" customFormat="1" ht="15.75" thickBot="1">
      <c r="A28" s="156" t="s">
        <v>29</v>
      </c>
      <c r="B28" s="55"/>
      <c r="C28" s="46">
        <f>SUM(B29:B30)</f>
        <v>191</v>
      </c>
      <c r="D28" s="13"/>
      <c r="E28" s="46">
        <f>SUM(D29:D30)</f>
        <v>344</v>
      </c>
      <c r="F28" s="13"/>
      <c r="G28" s="46">
        <f>SUM(F29:F30)</f>
        <v>380</v>
      </c>
      <c r="H28" s="13"/>
      <c r="I28" s="46">
        <f>SUM(H29:H30)</f>
        <v>413</v>
      </c>
      <c r="J28" s="46"/>
      <c r="K28" s="46">
        <f>SUM(J29:J30)</f>
        <v>387</v>
      </c>
      <c r="L28" s="14"/>
      <c r="M28" s="46">
        <f>SUM(C28,E28,G28,I28,K28)</f>
        <v>1715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2211</v>
      </c>
      <c r="AT28" s="37" t="s">
        <v>2</v>
      </c>
      <c r="AU28" s="40">
        <v>2211</v>
      </c>
      <c r="AV28" s="45">
        <f t="shared" si="0"/>
        <v>0.12399753238741518</v>
      </c>
    </row>
    <row r="29" spans="1:48" s="2" customFormat="1" ht="15.75" thickBot="1">
      <c r="A29" s="85" t="s">
        <v>108</v>
      </c>
      <c r="B29" s="56">
        <v>184</v>
      </c>
      <c r="C29" s="10"/>
      <c r="D29" s="11">
        <v>330</v>
      </c>
      <c r="E29" s="10"/>
      <c r="F29" s="11">
        <v>354</v>
      </c>
      <c r="G29" s="10"/>
      <c r="H29" s="11">
        <v>390</v>
      </c>
      <c r="I29" s="10"/>
      <c r="J29" s="10">
        <v>376</v>
      </c>
      <c r="K29" s="10"/>
      <c r="L29" s="11">
        <f>SUM(B29:K29)</f>
        <v>1634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M31</f>
        <v>1027</v>
      </c>
      <c r="AT29" s="37" t="s">
        <v>29</v>
      </c>
      <c r="AU29" s="40">
        <v>1715</v>
      </c>
      <c r="AV29" s="45">
        <f t="shared" si="0"/>
        <v>9.6180808703942577E-2</v>
      </c>
    </row>
    <row r="30" spans="1:48" s="2" customFormat="1" ht="15.75" thickBot="1">
      <c r="A30" s="85" t="s">
        <v>99</v>
      </c>
      <c r="B30" s="56">
        <v>7</v>
      </c>
      <c r="C30" s="10"/>
      <c r="D30" s="11">
        <v>14</v>
      </c>
      <c r="E30" s="10"/>
      <c r="F30" s="11">
        <v>26</v>
      </c>
      <c r="G30" s="10"/>
      <c r="H30" s="11">
        <v>23</v>
      </c>
      <c r="I30" s="10"/>
      <c r="J30" s="10">
        <v>11</v>
      </c>
      <c r="K30" s="10"/>
      <c r="L30" s="11">
        <f>SUM(B30:K30)</f>
        <v>81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M39</f>
        <v>1190</v>
      </c>
      <c r="AT30" s="37" t="s">
        <v>18</v>
      </c>
      <c r="AU30" s="40">
        <v>1190</v>
      </c>
      <c r="AV30" s="45">
        <f t="shared" si="0"/>
        <v>6.673770399865403E-2</v>
      </c>
    </row>
    <row r="31" spans="1:48" s="2" customFormat="1" ht="15.75" thickBot="1">
      <c r="A31" s="156" t="s">
        <v>17</v>
      </c>
      <c r="B31" s="62"/>
      <c r="C31" s="15">
        <f>SUM(B32:B38)</f>
        <v>97</v>
      </c>
      <c r="D31" s="16"/>
      <c r="E31" s="15">
        <f>SUM(D32:D38)</f>
        <v>239</v>
      </c>
      <c r="F31" s="16"/>
      <c r="G31" s="15">
        <f>SUM(F32:F38)</f>
        <v>197</v>
      </c>
      <c r="H31" s="16"/>
      <c r="I31" s="15">
        <f>SUM(H32:H38)</f>
        <v>271</v>
      </c>
      <c r="J31" s="15"/>
      <c r="K31" s="15">
        <f>SUM(J32:J38)</f>
        <v>223</v>
      </c>
      <c r="L31" s="17"/>
      <c r="M31" s="46">
        <f>SUM(C31,E31,G31,I31,K31)</f>
        <v>1027</v>
      </c>
      <c r="N31" s="34">
        <f>SUM(D31,F31,H31,J31,L31)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29</v>
      </c>
      <c r="AS31" s="40">
        <f>M28</f>
        <v>1715</v>
      </c>
      <c r="AT31" s="37" t="s">
        <v>10</v>
      </c>
      <c r="AU31" s="40">
        <v>1029</v>
      </c>
      <c r="AV31" s="45">
        <f t="shared" si="0"/>
        <v>5.7708485222365546E-2</v>
      </c>
    </row>
    <row r="32" spans="1:48" s="2" customFormat="1" ht="15.75" thickBot="1">
      <c r="A32" s="157" t="s">
        <v>6</v>
      </c>
      <c r="B32" s="56">
        <v>18</v>
      </c>
      <c r="C32" s="10"/>
      <c r="D32" s="11">
        <v>61</v>
      </c>
      <c r="E32" s="10"/>
      <c r="F32" s="11">
        <v>56</v>
      </c>
      <c r="G32" s="10"/>
      <c r="H32" s="11">
        <v>80</v>
      </c>
      <c r="I32" s="10"/>
      <c r="J32" s="10">
        <v>56</v>
      </c>
      <c r="K32" s="10"/>
      <c r="L32" s="11">
        <f t="shared" ref="L32:L38" si="1">SUM(B32:K32)</f>
        <v>271</v>
      </c>
      <c r="M32" s="10"/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1029</v>
      </c>
      <c r="AT32" s="37" t="s">
        <v>17</v>
      </c>
      <c r="AU32" s="40">
        <v>1027</v>
      </c>
      <c r="AV32" s="45">
        <f t="shared" si="0"/>
        <v>5.7596321013964447E-2</v>
      </c>
    </row>
    <row r="33" spans="1:48" s="2" customFormat="1" ht="15.75" thickBot="1">
      <c r="A33" s="157" t="s">
        <v>5</v>
      </c>
      <c r="B33" s="56">
        <v>22</v>
      </c>
      <c r="C33" s="10"/>
      <c r="D33" s="11">
        <v>50</v>
      </c>
      <c r="E33" s="10"/>
      <c r="F33" s="11">
        <v>32</v>
      </c>
      <c r="G33" s="10"/>
      <c r="H33" s="11">
        <v>86</v>
      </c>
      <c r="I33" s="10"/>
      <c r="J33" s="10">
        <v>70</v>
      </c>
      <c r="K33" s="10"/>
      <c r="L33" s="11">
        <f t="shared" si="1"/>
        <v>260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M44</f>
        <v>289</v>
      </c>
      <c r="AT33" s="37" t="s">
        <v>23</v>
      </c>
      <c r="AU33" s="40">
        <v>289</v>
      </c>
      <c r="AV33" s="45">
        <f t="shared" si="0"/>
        <v>1.6207728113958837E-2</v>
      </c>
    </row>
    <row r="34" spans="1:48" s="2" customFormat="1" ht="15.75" thickBot="1">
      <c r="A34" s="85" t="s">
        <v>99</v>
      </c>
      <c r="B34" s="56">
        <v>34</v>
      </c>
      <c r="C34" s="10"/>
      <c r="D34" s="11">
        <v>67</v>
      </c>
      <c r="E34" s="10"/>
      <c r="F34" s="11">
        <v>49</v>
      </c>
      <c r="G34" s="10"/>
      <c r="H34" s="11">
        <v>30</v>
      </c>
      <c r="I34" s="10"/>
      <c r="J34" s="10">
        <v>11</v>
      </c>
      <c r="K34" s="10"/>
      <c r="L34" s="11">
        <f t="shared" si="1"/>
        <v>191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187</v>
      </c>
      <c r="AT34" s="37" t="s">
        <v>8</v>
      </c>
      <c r="AU34" s="40">
        <v>187</v>
      </c>
      <c r="AV34" s="45">
        <f t="shared" si="0"/>
        <v>1.0487353485502776E-2</v>
      </c>
    </row>
    <row r="35" spans="1:48" s="2" customFormat="1" ht="15.75" thickBot="1">
      <c r="A35" s="77" t="s">
        <v>101</v>
      </c>
      <c r="B35" s="63">
        <v>19</v>
      </c>
      <c r="C35" s="11"/>
      <c r="D35" s="11">
        <v>59</v>
      </c>
      <c r="E35" s="11"/>
      <c r="F35" s="11">
        <v>45</v>
      </c>
      <c r="G35" s="11"/>
      <c r="H35" s="11">
        <v>74</v>
      </c>
      <c r="I35" s="11"/>
      <c r="J35" s="11">
        <v>63</v>
      </c>
      <c r="K35" s="11"/>
      <c r="L35" s="11">
        <f t="shared" si="1"/>
        <v>260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16</v>
      </c>
      <c r="AS35" s="40">
        <f>M41</f>
        <v>110</v>
      </c>
      <c r="AT35" s="37" t="s">
        <v>16</v>
      </c>
      <c r="AU35" s="40">
        <v>110</v>
      </c>
      <c r="AV35" s="45">
        <f t="shared" si="0"/>
        <v>6.1690314620604569E-3</v>
      </c>
    </row>
    <row r="36" spans="1:48" s="2" customFormat="1" ht="15.75" thickBot="1">
      <c r="A36" s="77" t="s">
        <v>109</v>
      </c>
      <c r="B36" s="63">
        <v>3</v>
      </c>
      <c r="C36" s="11"/>
      <c r="D36" s="11">
        <v>1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1"/>
        <v>4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37" t="s">
        <v>19</v>
      </c>
      <c r="AS36" s="40">
        <f>M50</f>
        <v>47</v>
      </c>
      <c r="AT36" s="37" t="s">
        <v>19</v>
      </c>
      <c r="AU36" s="40">
        <v>47</v>
      </c>
      <c r="AV36" s="45">
        <f t="shared" si="0"/>
        <v>2.6358588974258316E-3</v>
      </c>
    </row>
    <row r="37" spans="1:48" s="2" customFormat="1" ht="15.75" thickBot="1">
      <c r="A37" s="77" t="s">
        <v>98</v>
      </c>
      <c r="B37" s="63">
        <v>0</v>
      </c>
      <c r="C37" s="11"/>
      <c r="D37" s="11">
        <v>0</v>
      </c>
      <c r="E37" s="11"/>
      <c r="F37" s="11">
        <v>14</v>
      </c>
      <c r="G37" s="11"/>
      <c r="H37" s="11">
        <v>0</v>
      </c>
      <c r="I37" s="11"/>
      <c r="J37" s="11">
        <v>21</v>
      </c>
      <c r="K37" s="11"/>
      <c r="L37" s="11">
        <f t="shared" si="1"/>
        <v>35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>
      <c r="A38" s="77" t="s">
        <v>100</v>
      </c>
      <c r="B38" s="64">
        <v>1</v>
      </c>
      <c r="C38" s="10"/>
      <c r="D38" s="11">
        <v>1</v>
      </c>
      <c r="E38" s="12"/>
      <c r="F38" s="11">
        <v>1</v>
      </c>
      <c r="G38" s="12"/>
      <c r="H38" s="11">
        <v>1</v>
      </c>
      <c r="I38" s="12"/>
      <c r="J38" s="12">
        <v>2</v>
      </c>
      <c r="K38" s="12"/>
      <c r="L38" s="11">
        <f t="shared" si="1"/>
        <v>6</v>
      </c>
      <c r="M38" s="12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37</v>
      </c>
      <c r="AS38" s="43">
        <f>SUM(AS26:AS37)</f>
        <v>17831</v>
      </c>
      <c r="AT38" s="43"/>
      <c r="AU38" s="43">
        <f>SUM(AU26:AU37)</f>
        <v>17831</v>
      </c>
      <c r="AV38" s="44">
        <f>SUM(AV26:AV36)</f>
        <v>1.0000000000000002</v>
      </c>
    </row>
    <row r="39" spans="1:48" s="2" customFormat="1" ht="15.75" thickBot="1">
      <c r="A39" s="156" t="s">
        <v>18</v>
      </c>
      <c r="B39" s="55"/>
      <c r="C39" s="46">
        <f>SUM(B40)</f>
        <v>108</v>
      </c>
      <c r="D39" s="13"/>
      <c r="E39" s="46">
        <f>SUM(D40)</f>
        <v>267</v>
      </c>
      <c r="F39" s="13"/>
      <c r="G39" s="46">
        <f>SUM(F40)</f>
        <v>267</v>
      </c>
      <c r="H39" s="13"/>
      <c r="I39" s="46">
        <f>SUM(H40)</f>
        <v>277</v>
      </c>
      <c r="J39" s="46"/>
      <c r="K39" s="46">
        <f>SUM(J40)</f>
        <v>271</v>
      </c>
      <c r="L39" s="14"/>
      <c r="M39" s="46">
        <f>SUM(C39,E39,G39,I39,K39)</f>
        <v>1190</v>
      </c>
      <c r="N39" s="34">
        <f>SUM(D39,F39,H39,J39,L39)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>
      <c r="A40" s="85" t="s">
        <v>110</v>
      </c>
      <c r="B40" s="56">
        <v>108</v>
      </c>
      <c r="C40" s="10"/>
      <c r="D40" s="11">
        <v>267</v>
      </c>
      <c r="E40" s="10"/>
      <c r="F40" s="11">
        <v>267</v>
      </c>
      <c r="G40" s="10"/>
      <c r="H40" s="11">
        <v>277</v>
      </c>
      <c r="I40" s="10"/>
      <c r="J40" s="10">
        <v>271</v>
      </c>
      <c r="K40" s="10"/>
      <c r="L40" s="11">
        <f>SUM(B40:K40)</f>
        <v>1190</v>
      </c>
      <c r="M40" s="10"/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>
      <c r="A41" s="156" t="s">
        <v>16</v>
      </c>
      <c r="B41" s="62"/>
      <c r="C41" s="15">
        <f>SUM(B42:B43)</f>
        <v>11</v>
      </c>
      <c r="D41" s="16"/>
      <c r="E41" s="15">
        <f>SUM(D42:D43)</f>
        <v>23</v>
      </c>
      <c r="F41" s="16"/>
      <c r="G41" s="15">
        <f>SUM(F42:F43)</f>
        <v>26</v>
      </c>
      <c r="H41" s="16"/>
      <c r="I41" s="15">
        <f>SUM(H42:H43)</f>
        <v>19</v>
      </c>
      <c r="J41" s="15"/>
      <c r="K41" s="15">
        <f>SUM(J42:J43)</f>
        <v>31</v>
      </c>
      <c r="L41" s="17"/>
      <c r="M41" s="46">
        <f>SUM(C41,E41,G41,I41,K41)</f>
        <v>110</v>
      </c>
      <c r="N41" s="34">
        <f>SUM(D41,F41,H41,J41,L41)</f>
        <v>0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>
      <c r="A42" s="85" t="s">
        <v>5</v>
      </c>
      <c r="B42" s="56">
        <v>9</v>
      </c>
      <c r="C42" s="10"/>
      <c r="D42" s="11">
        <v>15</v>
      </c>
      <c r="E42" s="10"/>
      <c r="F42" s="11">
        <v>18</v>
      </c>
      <c r="G42" s="10"/>
      <c r="H42" s="11">
        <v>12</v>
      </c>
      <c r="I42" s="10"/>
      <c r="J42" s="10">
        <v>16</v>
      </c>
      <c r="K42" s="10"/>
      <c r="L42" s="11">
        <f>SUM(B42:K42)</f>
        <v>70</v>
      </c>
      <c r="M42" s="10"/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>
      <c r="A43" s="158" t="s">
        <v>99</v>
      </c>
      <c r="B43" s="56">
        <v>2</v>
      </c>
      <c r="C43" s="10"/>
      <c r="D43" s="11">
        <v>8</v>
      </c>
      <c r="E43" s="10"/>
      <c r="F43" s="11">
        <v>8</v>
      </c>
      <c r="G43" s="10"/>
      <c r="H43" s="11">
        <v>7</v>
      </c>
      <c r="I43" s="10"/>
      <c r="J43" s="10">
        <v>15</v>
      </c>
      <c r="K43" s="10"/>
      <c r="L43" s="11">
        <f>SUM(B43:K43)</f>
        <v>40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>
      <c r="A44" s="161" t="s">
        <v>23</v>
      </c>
      <c r="B44" s="62"/>
      <c r="C44" s="15">
        <f>SUM(B45:B49)</f>
        <v>26</v>
      </c>
      <c r="D44" s="16"/>
      <c r="E44" s="15">
        <f>SUM(D45:D49)</f>
        <v>43</v>
      </c>
      <c r="F44" s="16"/>
      <c r="G44" s="15">
        <f>SUM(F45:F49)</f>
        <v>80</v>
      </c>
      <c r="H44" s="16"/>
      <c r="I44" s="15">
        <f>SUM(H45:H49)</f>
        <v>68</v>
      </c>
      <c r="J44" s="15"/>
      <c r="K44" s="15">
        <f>SUM(J45:J49)</f>
        <v>72</v>
      </c>
      <c r="L44" s="15"/>
      <c r="M44" s="46">
        <f>SUM(C44,E44,G44,I44,K44)</f>
        <v>289</v>
      </c>
      <c r="N44" s="34">
        <f>SUM(D44,F44,H44,J44,L44)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>
      <c r="A45" s="85" t="s">
        <v>34</v>
      </c>
      <c r="B45" s="61">
        <v>0</v>
      </c>
      <c r="C45" s="10"/>
      <c r="D45" s="10">
        <v>1</v>
      </c>
      <c r="E45" s="10"/>
      <c r="F45" s="10">
        <v>0</v>
      </c>
      <c r="G45" s="10"/>
      <c r="H45" s="10">
        <v>0</v>
      </c>
      <c r="I45" s="10"/>
      <c r="J45" s="10">
        <v>0</v>
      </c>
      <c r="K45" s="10"/>
      <c r="L45" s="11">
        <f>SUM(B45:K45)</f>
        <v>1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>
      <c r="A46" s="85" t="s">
        <v>20</v>
      </c>
      <c r="B46" s="56">
        <v>13</v>
      </c>
      <c r="C46" s="10"/>
      <c r="D46" s="11">
        <v>19</v>
      </c>
      <c r="E46" s="10"/>
      <c r="F46" s="11">
        <v>45</v>
      </c>
      <c r="G46" s="10"/>
      <c r="H46" s="11">
        <v>31</v>
      </c>
      <c r="I46" s="10"/>
      <c r="J46" s="10">
        <v>31</v>
      </c>
      <c r="K46" s="10"/>
      <c r="L46" s="11">
        <f>SUM(B46:K46)</f>
        <v>139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>
      <c r="A47" s="85" t="s">
        <v>103</v>
      </c>
      <c r="B47" s="61">
        <v>12</v>
      </c>
      <c r="C47" s="10"/>
      <c r="D47" s="10">
        <v>19</v>
      </c>
      <c r="E47" s="10"/>
      <c r="F47" s="10">
        <v>24</v>
      </c>
      <c r="G47" s="10"/>
      <c r="H47" s="10">
        <v>27</v>
      </c>
      <c r="I47" s="10"/>
      <c r="J47" s="10">
        <v>34</v>
      </c>
      <c r="K47" s="10"/>
      <c r="L47" s="11">
        <f>SUM(B47:K47)</f>
        <v>116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>
      <c r="A48" s="85" t="s">
        <v>99</v>
      </c>
      <c r="B48" s="56">
        <v>0</v>
      </c>
      <c r="C48" s="10"/>
      <c r="D48" s="11">
        <v>3</v>
      </c>
      <c r="E48" s="10"/>
      <c r="F48" s="11">
        <v>11</v>
      </c>
      <c r="G48" s="10"/>
      <c r="H48" s="11">
        <v>10</v>
      </c>
      <c r="I48" s="10"/>
      <c r="J48" s="10">
        <v>7</v>
      </c>
      <c r="K48" s="10"/>
      <c r="L48" s="11">
        <f>SUM(B48:K48)</f>
        <v>31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>
      <c r="A49" s="165" t="s">
        <v>5</v>
      </c>
      <c r="B49" s="65">
        <v>1</v>
      </c>
      <c r="C49" s="10"/>
      <c r="D49" s="11">
        <v>1</v>
      </c>
      <c r="E49" s="10"/>
      <c r="F49" s="11">
        <v>0</v>
      </c>
      <c r="G49" s="10"/>
      <c r="H49" s="11">
        <v>0</v>
      </c>
      <c r="I49" s="10"/>
      <c r="J49" s="10">
        <v>0</v>
      </c>
      <c r="K49" s="10"/>
      <c r="L49" s="11">
        <f>SUM(B49:K49)</f>
        <v>2</v>
      </c>
      <c r="M49" s="10"/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>
      <c r="A50" s="156" t="s">
        <v>19</v>
      </c>
      <c r="B50" s="62"/>
      <c r="C50" s="15">
        <f>SUM(B51:B54)</f>
        <v>6</v>
      </c>
      <c r="D50" s="16"/>
      <c r="E50" s="15">
        <f>SUM(D51:D54)</f>
        <v>7</v>
      </c>
      <c r="F50" s="16"/>
      <c r="G50" s="15">
        <f>SUM(F51:F54)</f>
        <v>9</v>
      </c>
      <c r="H50" s="16"/>
      <c r="I50" s="15">
        <f>SUM(H51:H54)</f>
        <v>15</v>
      </c>
      <c r="J50" s="15"/>
      <c r="K50" s="15">
        <f>SUM(J51:J54)</f>
        <v>10</v>
      </c>
      <c r="L50" s="17"/>
      <c r="M50" s="46">
        <f>SUM(C50,E50,G50,I50,K50)</f>
        <v>47</v>
      </c>
      <c r="N50" s="34">
        <f>SUM(D50,F50,H50,J50,L50)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>
      <c r="A51" s="85" t="s">
        <v>104</v>
      </c>
      <c r="B51" s="61">
        <v>1</v>
      </c>
      <c r="C51" s="10"/>
      <c r="D51" s="10">
        <v>0</v>
      </c>
      <c r="E51" s="10"/>
      <c r="F51" s="10">
        <v>2</v>
      </c>
      <c r="G51" s="10"/>
      <c r="H51" s="10">
        <v>3</v>
      </c>
      <c r="I51" s="10"/>
      <c r="J51" s="10"/>
      <c r="K51" s="10"/>
      <c r="L51" s="11">
        <f>SUM(B51:K51)</f>
        <v>6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>
      <c r="A52" s="85" t="s">
        <v>111</v>
      </c>
      <c r="B52" s="61">
        <v>0</v>
      </c>
      <c r="C52" s="10"/>
      <c r="D52" s="10">
        <v>0</v>
      </c>
      <c r="E52" s="10"/>
      <c r="F52" s="10">
        <v>0</v>
      </c>
      <c r="G52" s="10"/>
      <c r="H52" s="10">
        <v>0</v>
      </c>
      <c r="I52" s="10"/>
      <c r="J52" s="10"/>
      <c r="K52" s="10"/>
      <c r="L52" s="11">
        <f>SUM(B52:K52)</f>
        <v>0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>
      <c r="A53" s="85" t="s">
        <v>105</v>
      </c>
      <c r="B53" s="56">
        <v>1</v>
      </c>
      <c r="C53" s="10"/>
      <c r="D53" s="10">
        <v>1</v>
      </c>
      <c r="E53" s="10"/>
      <c r="F53" s="10">
        <v>0</v>
      </c>
      <c r="G53" s="10"/>
      <c r="H53" s="10">
        <v>2</v>
      </c>
      <c r="I53" s="10"/>
      <c r="J53" s="10">
        <v>2</v>
      </c>
      <c r="K53" s="10"/>
      <c r="L53" s="11">
        <f>SUM(B53:K53)</f>
        <v>6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>
      <c r="A54" s="85" t="s">
        <v>99</v>
      </c>
      <c r="B54" s="56">
        <v>4</v>
      </c>
      <c r="C54" s="10"/>
      <c r="D54" s="10">
        <v>6</v>
      </c>
      <c r="E54" s="10"/>
      <c r="F54" s="10">
        <v>7</v>
      </c>
      <c r="G54" s="10"/>
      <c r="H54" s="10">
        <v>10</v>
      </c>
      <c r="I54" s="10"/>
      <c r="J54" s="10">
        <v>8</v>
      </c>
      <c r="K54" s="10"/>
      <c r="L54" s="11">
        <f>SUM(B54:K54)</f>
        <v>35</v>
      </c>
      <c r="M54" s="10"/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hidden="1" thickBot="1">
      <c r="A55" s="166" t="s">
        <v>27</v>
      </c>
      <c r="B55" s="52"/>
      <c r="C55" s="52"/>
      <c r="D55" s="16"/>
      <c r="E55" s="15"/>
      <c r="F55" s="52"/>
      <c r="G55" s="52"/>
      <c r="H55" s="16"/>
      <c r="I55" s="15"/>
      <c r="J55" s="15"/>
      <c r="K55" s="15"/>
      <c r="L55" s="52"/>
      <c r="M55" s="52"/>
      <c r="N55" s="34">
        <f>SUM(D55,F55,H55,J55,L55)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hidden="1" thickBot="1">
      <c r="A56" s="83" t="s">
        <v>44</v>
      </c>
      <c r="B56" s="61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hidden="1" thickBot="1">
      <c r="A57" s="83" t="s">
        <v>45</v>
      </c>
      <c r="B57" s="56"/>
      <c r="C57" s="10"/>
      <c r="D57" s="10"/>
      <c r="E57" s="10"/>
      <c r="F57" s="10"/>
      <c r="G57" s="10"/>
      <c r="H57" s="10"/>
      <c r="I57" s="10"/>
      <c r="J57" s="10"/>
      <c r="K57" s="10"/>
      <c r="L57" s="11"/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30.75" hidden="1" thickBot="1">
      <c r="A58" s="84" t="s">
        <v>46</v>
      </c>
      <c r="B58" s="61"/>
      <c r="C58" s="10"/>
      <c r="D58" s="10"/>
      <c r="E58" s="10"/>
      <c r="F58" s="10"/>
      <c r="G58" s="10"/>
      <c r="H58" s="10"/>
      <c r="I58" s="10"/>
      <c r="J58" s="10"/>
      <c r="K58" s="10"/>
      <c r="L58" s="11"/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30.75" hidden="1" thickBot="1">
      <c r="A59" s="84" t="s">
        <v>47</v>
      </c>
      <c r="B59" s="56"/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hidden="1" thickBot="1">
      <c r="A60" s="83" t="s">
        <v>49</v>
      </c>
      <c r="B60" s="61"/>
      <c r="C60" s="10"/>
      <c r="D60" s="10"/>
      <c r="E60" s="10"/>
      <c r="F60" s="10"/>
      <c r="G60" s="10"/>
      <c r="H60" s="10"/>
      <c r="I60" s="10"/>
      <c r="J60" s="10"/>
      <c r="K60" s="10"/>
      <c r="L60" s="11"/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hidden="1" thickBot="1">
      <c r="A61" s="83" t="s">
        <v>48</v>
      </c>
      <c r="B61" s="56"/>
      <c r="C61" s="10"/>
      <c r="D61" s="10"/>
      <c r="E61" s="10"/>
      <c r="F61" s="10"/>
      <c r="G61" s="10"/>
      <c r="H61" s="10"/>
      <c r="I61" s="10"/>
      <c r="J61" s="10"/>
      <c r="K61" s="10"/>
      <c r="L61" s="11"/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hidden="1" thickBot="1">
      <c r="A62" s="83" t="s">
        <v>50</v>
      </c>
      <c r="B62" s="61"/>
      <c r="C62" s="10"/>
      <c r="D62" s="10"/>
      <c r="E62" s="10"/>
      <c r="F62" s="10"/>
      <c r="G62" s="10"/>
      <c r="H62" s="10"/>
      <c r="I62" s="10"/>
      <c r="J62" s="10"/>
      <c r="K62" s="10"/>
      <c r="L62" s="11"/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ht="15.75" hidden="1" thickBot="1">
      <c r="A63" s="83" t="s">
        <v>51</v>
      </c>
      <c r="B63" s="56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ht="15.75" hidden="1" thickBot="1">
      <c r="A64" s="83" t="s">
        <v>52</v>
      </c>
      <c r="B64" s="61"/>
      <c r="C64" s="10"/>
      <c r="D64" s="10"/>
      <c r="E64" s="10"/>
      <c r="F64" s="10"/>
      <c r="G64" s="10"/>
      <c r="H64" s="10"/>
      <c r="I64" s="10"/>
      <c r="J64" s="10"/>
      <c r="K64" s="10"/>
      <c r="L64" s="11"/>
      <c r="M64" s="10"/>
      <c r="N64" s="5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ht="15.75" hidden="1" thickBot="1">
      <c r="A65" s="83" t="s">
        <v>53</v>
      </c>
      <c r="B65" s="56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0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ht="15.75" hidden="1" thickBot="1">
      <c r="A66" s="83" t="s">
        <v>54</v>
      </c>
      <c r="B66" s="61"/>
      <c r="C66" s="10"/>
      <c r="D66" s="10"/>
      <c r="E66" s="10"/>
      <c r="F66" s="10"/>
      <c r="G66" s="10"/>
      <c r="H66" s="10"/>
      <c r="I66" s="10"/>
      <c r="J66" s="10"/>
      <c r="K66" s="10"/>
      <c r="L66" s="11"/>
      <c r="M66" s="10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ht="15.75" hidden="1" thickBot="1">
      <c r="A67" s="85" t="s">
        <v>99</v>
      </c>
      <c r="B67" s="56"/>
      <c r="C67" s="10"/>
      <c r="D67" s="10"/>
      <c r="E67" s="10"/>
      <c r="F67" s="10"/>
      <c r="G67" s="10"/>
      <c r="H67" s="10"/>
      <c r="I67" s="10"/>
      <c r="J67" s="10"/>
      <c r="K67" s="10"/>
      <c r="L67" s="11"/>
      <c r="M67" s="10"/>
      <c r="N67" s="5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>
      <c r="A68" s="167" t="s">
        <v>144</v>
      </c>
      <c r="B68" s="53">
        <f>SUBTOTAL(109,B4:B67)</f>
        <v>1739</v>
      </c>
      <c r="C68" s="53">
        <f>SUBTOTAL(109,C3:C67)</f>
        <v>1739</v>
      </c>
      <c r="D68" s="53">
        <f>SUBTOTAL(109,D4:D67)</f>
        <v>4048</v>
      </c>
      <c r="E68" s="53">
        <f>SUBTOTAL(109,E3:E67)</f>
        <v>4048</v>
      </c>
      <c r="F68" s="53">
        <f>SUM(F4:F67)</f>
        <v>3951</v>
      </c>
      <c r="G68" s="53">
        <f>SUM(G3:G67)</f>
        <v>3951</v>
      </c>
      <c r="H68" s="53">
        <f>SUBTOTAL(109,H4:H67)</f>
        <v>4094</v>
      </c>
      <c r="I68" s="53">
        <f>SUBTOTAL(109,I3:I67)</f>
        <v>4094</v>
      </c>
      <c r="J68" s="53">
        <f>SUBTOTAL(109,J4:J67)</f>
        <v>3999</v>
      </c>
      <c r="K68" s="53">
        <f>SUBTOTAL(109,K3:K67)</f>
        <v>3999</v>
      </c>
      <c r="L68" s="54">
        <f>SUM(L4:L67)</f>
        <v>17831</v>
      </c>
      <c r="M68" s="54">
        <f>C68+E68+G68+I68+K68</f>
        <v>17831</v>
      </c>
      <c r="N68" s="5">
        <f>N55+N3</f>
        <v>0</v>
      </c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>
      <c r="B69" s="66"/>
      <c r="C69" s="67"/>
      <c r="D69" s="66"/>
      <c r="E69" s="67"/>
      <c r="F69" s="66"/>
      <c r="G69" s="67"/>
      <c r="H69" s="66"/>
      <c r="I69" s="67">
        <f>SUM(I4:I68)</f>
        <v>6768</v>
      </c>
      <c r="J69" s="66"/>
      <c r="K69" s="67"/>
      <c r="L69" s="67">
        <f>L68-M68</f>
        <v>0</v>
      </c>
      <c r="M69" s="67"/>
      <c r="N69" s="5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>
      <c r="B70" s="66"/>
      <c r="C70" s="67"/>
      <c r="D70" s="66"/>
      <c r="E70" s="67"/>
      <c r="F70" s="66"/>
      <c r="G70" s="67"/>
      <c r="H70" s="66"/>
      <c r="I70" s="67"/>
      <c r="J70" s="66"/>
      <c r="K70" s="67"/>
      <c r="L70" s="67"/>
      <c r="M70" s="67"/>
      <c r="N70" s="5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51" s="2" customFormat="1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51" s="2" customFormat="1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51" s="2" customFormat="1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>
        <f>16043-16104</f>
        <v>-61</v>
      </c>
      <c r="N74" s="6"/>
      <c r="O74" s="6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51" s="2" customFormat="1">
      <c r="A75" s="6"/>
      <c r="B75" s="68"/>
      <c r="C75" s="69">
        <f>245-245</f>
        <v>0</v>
      </c>
      <c r="D75" s="68"/>
      <c r="E75" s="69">
        <f>3610-3610</f>
        <v>0</v>
      </c>
      <c r="F75" s="68"/>
      <c r="G75" s="69">
        <f>2853-2853</f>
        <v>0</v>
      </c>
      <c r="H75" s="68"/>
      <c r="I75" s="69">
        <f>3631-3629</f>
        <v>2</v>
      </c>
      <c r="J75" s="68"/>
      <c r="K75" s="69">
        <f>3212-3209</f>
        <v>3</v>
      </c>
      <c r="L75" s="69">
        <f>SUM(C75:K75)</f>
        <v>5</v>
      </c>
      <c r="M75" s="69"/>
      <c r="N75" s="6"/>
      <c r="O75" s="6">
        <f>12947-12782</f>
        <v>165</v>
      </c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R75" s="1"/>
      <c r="AS75" s="1"/>
      <c r="AT75" s="1"/>
      <c r="AU75" s="1"/>
      <c r="AV75" s="1"/>
    </row>
    <row r="76" spans="1:51">
      <c r="A76" s="6"/>
      <c r="B76" s="68"/>
      <c r="C76" s="69"/>
      <c r="D76" s="68"/>
      <c r="E76" s="69"/>
      <c r="F76" s="68"/>
      <c r="G76" s="69"/>
      <c r="H76" s="68"/>
      <c r="I76" s="69"/>
      <c r="J76" s="68"/>
      <c r="K76" s="69"/>
      <c r="L76" s="69"/>
      <c r="M76" s="69"/>
      <c r="N76" s="6"/>
      <c r="O76" s="6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W76" s="2"/>
      <c r="AX76" s="2"/>
      <c r="AY76" s="2"/>
    </row>
    <row r="77" spans="1:51">
      <c r="A77" s="6"/>
      <c r="B77" s="68"/>
      <c r="C77" s="69"/>
      <c r="D77" s="68"/>
      <c r="E77" s="69"/>
      <c r="F77" s="68"/>
      <c r="G77" s="69"/>
      <c r="H77" s="68"/>
      <c r="I77" s="69"/>
      <c r="J77" s="68"/>
      <c r="K77" s="69"/>
      <c r="L77" s="69"/>
      <c r="M77" s="69"/>
      <c r="N77" s="6"/>
      <c r="O77" s="6"/>
    </row>
    <row r="78" spans="1:51">
      <c r="A78" s="6"/>
      <c r="B78" s="68"/>
      <c r="C78" s="69"/>
      <c r="D78" s="68"/>
      <c r="E78" s="69"/>
      <c r="F78" s="68"/>
      <c r="G78" s="69"/>
      <c r="H78" s="68"/>
      <c r="I78" s="69"/>
      <c r="J78" s="68"/>
      <c r="K78" s="69"/>
      <c r="L78" s="69"/>
      <c r="M78" s="69"/>
      <c r="N78" s="6"/>
      <c r="O78" s="6"/>
    </row>
    <row r="79" spans="1:51">
      <c r="A79" s="6"/>
      <c r="B79" s="68"/>
      <c r="C79" s="69"/>
      <c r="D79" s="68"/>
      <c r="E79" s="69"/>
      <c r="F79" s="68"/>
      <c r="G79" s="69"/>
      <c r="H79" s="68"/>
      <c r="I79" s="69"/>
      <c r="J79" s="68"/>
      <c r="K79" s="69"/>
      <c r="L79" s="69"/>
      <c r="M79" s="69"/>
      <c r="N79" s="6"/>
      <c r="O79" s="6"/>
    </row>
    <row r="80" spans="1:51">
      <c r="A80" s="6"/>
      <c r="B80" s="68"/>
      <c r="C80" s="69"/>
      <c r="D80" s="68"/>
      <c r="E80" s="69"/>
      <c r="F80" s="68"/>
      <c r="G80" s="69"/>
      <c r="H80" s="68"/>
      <c r="I80" s="69"/>
      <c r="J80" s="68"/>
      <c r="K80" s="69"/>
      <c r="L80" s="69"/>
      <c r="M80" s="69">
        <f>13551-13528</f>
        <v>23</v>
      </c>
      <c r="N80" s="6"/>
      <c r="O80" s="6"/>
    </row>
    <row r="81" spans="1:37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>
      <c r="A84" s="30"/>
      <c r="B84" s="70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>
      <c r="A85" s="28"/>
      <c r="B85" s="3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>
      <c r="A86" s="28"/>
      <c r="B86" s="32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>
      <c r="A87" s="30"/>
      <c r="B87" s="70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37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37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F90" s="31"/>
      <c r="AG90" s="31"/>
      <c r="AH90" s="31"/>
    </row>
    <row r="91" spans="1:37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28"/>
      <c r="AG91" s="28"/>
      <c r="AH91" s="27"/>
      <c r="AK91" s="28"/>
    </row>
    <row r="92" spans="1:37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/>
      <c r="AG92" s="28"/>
      <c r="AH92" s="27"/>
      <c r="AK92" s="28"/>
    </row>
    <row r="93" spans="1:37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37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F95" s="31"/>
      <c r="AG95" s="31"/>
      <c r="AH95" s="31"/>
    </row>
    <row r="96" spans="1:37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F96" s="28">
        <f>AH76</f>
        <v>0</v>
      </c>
      <c r="AG96" s="28">
        <f>AJ76</f>
        <v>0</v>
      </c>
      <c r="AH96" s="29" t="e">
        <f>(AG96-AF96)/AG96</f>
        <v>#DIV/0!</v>
      </c>
    </row>
    <row r="97" spans="3:26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26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V150"/>
  <sheetViews>
    <sheetView showGridLines="0" zoomScale="85" zoomScaleNormal="85" workbookViewId="0">
      <selection activeCell="BC12" sqref="BC12"/>
    </sheetView>
  </sheetViews>
  <sheetFormatPr defaultColWidth="11.42578125" defaultRowHeight="15.75"/>
  <cols>
    <col min="1" max="1" width="66" style="78" customWidth="1"/>
    <col min="2" max="2" width="12.7109375" style="78" customWidth="1"/>
    <col min="3" max="3" width="12.7109375" style="114" customWidth="1"/>
    <col min="4" max="4" width="12.7109375" style="78" customWidth="1"/>
    <col min="5" max="5" width="12.7109375" style="114" customWidth="1"/>
    <col min="6" max="6" width="12.7109375" style="78" customWidth="1"/>
    <col min="7" max="7" width="12.7109375" style="114" customWidth="1"/>
    <col min="8" max="8" width="12.7109375" style="78" customWidth="1"/>
    <col min="9" max="9" width="12.7109375" style="114" customWidth="1"/>
    <col min="10" max="10" width="12.7109375" style="78" customWidth="1"/>
    <col min="11" max="11" width="12.7109375" style="114" customWidth="1"/>
    <col min="12" max="12" width="12.7109375" style="78" customWidth="1"/>
    <col min="13" max="13" width="12.7109375" style="114" customWidth="1"/>
    <col min="14" max="14" width="12.7109375" style="78" customWidth="1"/>
    <col min="15" max="15" width="12.7109375" style="114" customWidth="1"/>
    <col min="16" max="16" width="12.7109375" style="78" customWidth="1"/>
    <col min="17" max="17" width="12.7109375" style="114" customWidth="1"/>
    <col min="18" max="18" width="12.7109375" style="78" customWidth="1"/>
    <col min="19" max="19" width="12.7109375" style="114" customWidth="1"/>
    <col min="20" max="20" width="12.7109375" style="78" customWidth="1"/>
    <col min="21" max="21" width="12.7109375" style="114" customWidth="1"/>
    <col min="22" max="22" width="12.7109375" style="78" customWidth="1"/>
    <col min="23" max="23" width="12.7109375" style="114" customWidth="1"/>
    <col min="24" max="24" width="12.7109375" style="78" customWidth="1"/>
    <col min="25" max="25" width="12.7109375" style="114" customWidth="1"/>
    <col min="26" max="27" width="14.7109375" style="114" customWidth="1"/>
    <col min="28" max="28" width="13" style="78" customWidth="1"/>
    <col min="29" max="29" width="68.42578125" style="78" bestFit="1" customWidth="1"/>
    <col min="30" max="37" width="15.7109375" style="78" customWidth="1"/>
    <col min="38" max="39" width="15.7109375" style="114" customWidth="1"/>
    <col min="40" max="41" width="14.7109375" style="78" customWidth="1"/>
    <col min="42" max="42" width="13.28515625" style="78" customWidth="1"/>
    <col min="43" max="43" width="12.85546875" style="78" customWidth="1"/>
    <col min="44" max="70" width="11.42578125" style="78"/>
    <col min="71" max="71" width="65.85546875" style="78" bestFit="1" customWidth="1"/>
    <col min="72" max="72" width="12.85546875" style="78" bestFit="1" customWidth="1"/>
    <col min="73" max="73" width="65.85546875" style="78" bestFit="1" customWidth="1"/>
    <col min="74" max="74" width="13.7109375" style="78" customWidth="1"/>
    <col min="75" max="258" width="11.42578125" style="78"/>
    <col min="259" max="259" width="48" style="78" bestFit="1" customWidth="1"/>
    <col min="260" max="260" width="10.5703125" style="78" bestFit="1" customWidth="1"/>
    <col min="261" max="261" width="12.5703125" style="78" bestFit="1" customWidth="1"/>
    <col min="262" max="262" width="11" style="78" bestFit="1" customWidth="1"/>
    <col min="263" max="263" width="9.7109375" style="78" bestFit="1" customWidth="1"/>
    <col min="264" max="264" width="10.42578125" style="78" bestFit="1" customWidth="1"/>
    <col min="265" max="265" width="10.140625" style="78" bestFit="1" customWidth="1"/>
    <col min="266" max="266" width="9.5703125" style="78" bestFit="1" customWidth="1"/>
    <col min="267" max="267" width="11.7109375" style="78" bestFit="1" customWidth="1"/>
    <col min="268" max="268" width="10" style="78" bestFit="1" customWidth="1"/>
    <col min="269" max="269" width="9" style="78" bestFit="1" customWidth="1"/>
    <col min="270" max="270" width="9.5703125" style="78" bestFit="1" customWidth="1"/>
    <col min="271" max="276" width="8.85546875" style="78" bestFit="1" customWidth="1"/>
    <col min="277" max="277" width="10.5703125" style="78" bestFit="1" customWidth="1"/>
    <col min="278" max="278" width="8.85546875" style="78" bestFit="1" customWidth="1"/>
    <col min="279" max="279" width="10.5703125" style="78" bestFit="1" customWidth="1"/>
    <col min="280" max="280" width="8.85546875" style="78" bestFit="1" customWidth="1"/>
    <col min="281" max="281" width="10.5703125" style="78" bestFit="1" customWidth="1"/>
    <col min="282" max="282" width="8.85546875" style="78" bestFit="1" customWidth="1"/>
    <col min="283" max="283" width="10.5703125" style="78" bestFit="1" customWidth="1"/>
    <col min="284" max="284" width="13.42578125" style="78" bestFit="1" customWidth="1"/>
    <col min="285" max="285" width="11.42578125" style="78" bestFit="1" customWidth="1"/>
    <col min="286" max="288" width="5.85546875" style="78" customWidth="1"/>
    <col min="289" max="289" width="6.140625" style="78" customWidth="1"/>
    <col min="290" max="290" width="46.42578125" style="78" bestFit="1" customWidth="1"/>
    <col min="291" max="291" width="8.85546875" style="78" bestFit="1" customWidth="1"/>
    <col min="292" max="292" width="13.85546875" style="78" customWidth="1"/>
    <col min="293" max="293" width="13.140625" style="78" bestFit="1" customWidth="1"/>
    <col min="294" max="294" width="12.7109375" style="78" bestFit="1" customWidth="1"/>
    <col min="295" max="296" width="12.7109375" style="78" customWidth="1"/>
    <col min="297" max="297" width="13.42578125" style="78" bestFit="1" customWidth="1"/>
    <col min="298" max="298" width="11.42578125" style="78" bestFit="1" customWidth="1"/>
    <col min="299" max="299" width="6.140625" style="78" customWidth="1"/>
    <col min="300" max="300" width="24.5703125" style="78" customWidth="1"/>
    <col min="301" max="514" width="11.42578125" style="78"/>
    <col min="515" max="515" width="48" style="78" bestFit="1" customWidth="1"/>
    <col min="516" max="516" width="10.5703125" style="78" bestFit="1" customWidth="1"/>
    <col min="517" max="517" width="12.5703125" style="78" bestFit="1" customWidth="1"/>
    <col min="518" max="518" width="11" style="78" bestFit="1" customWidth="1"/>
    <col min="519" max="519" width="9.7109375" style="78" bestFit="1" customWidth="1"/>
    <col min="520" max="520" width="10.42578125" style="78" bestFit="1" customWidth="1"/>
    <col min="521" max="521" width="10.140625" style="78" bestFit="1" customWidth="1"/>
    <col min="522" max="522" width="9.5703125" style="78" bestFit="1" customWidth="1"/>
    <col min="523" max="523" width="11.7109375" style="78" bestFit="1" customWidth="1"/>
    <col min="524" max="524" width="10" style="78" bestFit="1" customWidth="1"/>
    <col min="525" max="525" width="9" style="78" bestFit="1" customWidth="1"/>
    <col min="526" max="526" width="9.5703125" style="78" bestFit="1" customWidth="1"/>
    <col min="527" max="532" width="8.85546875" style="78" bestFit="1" customWidth="1"/>
    <col min="533" max="533" width="10.5703125" style="78" bestFit="1" customWidth="1"/>
    <col min="534" max="534" width="8.85546875" style="78" bestFit="1" customWidth="1"/>
    <col min="535" max="535" width="10.5703125" style="78" bestFit="1" customWidth="1"/>
    <col min="536" max="536" width="8.85546875" style="78" bestFit="1" customWidth="1"/>
    <col min="537" max="537" width="10.5703125" style="78" bestFit="1" customWidth="1"/>
    <col min="538" max="538" width="8.85546875" style="78" bestFit="1" customWidth="1"/>
    <col min="539" max="539" width="10.5703125" style="78" bestFit="1" customWidth="1"/>
    <col min="540" max="540" width="13.42578125" style="78" bestFit="1" customWidth="1"/>
    <col min="541" max="541" width="11.42578125" style="78" bestFit="1" customWidth="1"/>
    <col min="542" max="544" width="5.85546875" style="78" customWidth="1"/>
    <col min="545" max="545" width="6.140625" style="78" customWidth="1"/>
    <col min="546" max="546" width="46.42578125" style="78" bestFit="1" customWidth="1"/>
    <col min="547" max="547" width="8.85546875" style="78" bestFit="1" customWidth="1"/>
    <col min="548" max="548" width="13.85546875" style="78" customWidth="1"/>
    <col min="549" max="549" width="13.140625" style="78" bestFit="1" customWidth="1"/>
    <col min="550" max="550" width="12.7109375" style="78" bestFit="1" customWidth="1"/>
    <col min="551" max="552" width="12.7109375" style="78" customWidth="1"/>
    <col min="553" max="553" width="13.42578125" style="78" bestFit="1" customWidth="1"/>
    <col min="554" max="554" width="11.42578125" style="78" bestFit="1" customWidth="1"/>
    <col min="555" max="555" width="6.140625" style="78" customWidth="1"/>
    <col min="556" max="556" width="24.5703125" style="78" customWidth="1"/>
    <col min="557" max="770" width="11.42578125" style="78"/>
    <col min="771" max="771" width="48" style="78" bestFit="1" customWidth="1"/>
    <col min="772" max="772" width="10.5703125" style="78" bestFit="1" customWidth="1"/>
    <col min="773" max="773" width="12.5703125" style="78" bestFit="1" customWidth="1"/>
    <col min="774" max="774" width="11" style="78" bestFit="1" customWidth="1"/>
    <col min="775" max="775" width="9.7109375" style="78" bestFit="1" customWidth="1"/>
    <col min="776" max="776" width="10.42578125" style="78" bestFit="1" customWidth="1"/>
    <col min="777" max="777" width="10.140625" style="78" bestFit="1" customWidth="1"/>
    <col min="778" max="778" width="9.5703125" style="78" bestFit="1" customWidth="1"/>
    <col min="779" max="779" width="11.7109375" style="78" bestFit="1" customWidth="1"/>
    <col min="780" max="780" width="10" style="78" bestFit="1" customWidth="1"/>
    <col min="781" max="781" width="9" style="78" bestFit="1" customWidth="1"/>
    <col min="782" max="782" width="9.5703125" style="78" bestFit="1" customWidth="1"/>
    <col min="783" max="788" width="8.85546875" style="78" bestFit="1" customWidth="1"/>
    <col min="789" max="789" width="10.5703125" style="78" bestFit="1" customWidth="1"/>
    <col min="790" max="790" width="8.85546875" style="78" bestFit="1" customWidth="1"/>
    <col min="791" max="791" width="10.5703125" style="78" bestFit="1" customWidth="1"/>
    <col min="792" max="792" width="8.85546875" style="78" bestFit="1" customWidth="1"/>
    <col min="793" max="793" width="10.5703125" style="78" bestFit="1" customWidth="1"/>
    <col min="794" max="794" width="8.85546875" style="78" bestFit="1" customWidth="1"/>
    <col min="795" max="795" width="10.5703125" style="78" bestFit="1" customWidth="1"/>
    <col min="796" max="796" width="13.42578125" style="78" bestFit="1" customWidth="1"/>
    <col min="797" max="797" width="11.42578125" style="78" bestFit="1" customWidth="1"/>
    <col min="798" max="800" width="5.85546875" style="78" customWidth="1"/>
    <col min="801" max="801" width="6.140625" style="78" customWidth="1"/>
    <col min="802" max="802" width="46.42578125" style="78" bestFit="1" customWidth="1"/>
    <col min="803" max="803" width="8.85546875" style="78" bestFit="1" customWidth="1"/>
    <col min="804" max="804" width="13.85546875" style="78" customWidth="1"/>
    <col min="805" max="805" width="13.140625" style="78" bestFit="1" customWidth="1"/>
    <col min="806" max="806" width="12.7109375" style="78" bestFit="1" customWidth="1"/>
    <col min="807" max="808" width="12.7109375" style="78" customWidth="1"/>
    <col min="809" max="809" width="13.42578125" style="78" bestFit="1" customWidth="1"/>
    <col min="810" max="810" width="11.42578125" style="78" bestFit="1" customWidth="1"/>
    <col min="811" max="811" width="6.140625" style="78" customWidth="1"/>
    <col min="812" max="812" width="24.5703125" style="78" customWidth="1"/>
    <col min="813" max="1026" width="11.42578125" style="78"/>
    <col min="1027" max="1027" width="48" style="78" bestFit="1" customWidth="1"/>
    <col min="1028" max="1028" width="10.5703125" style="78" bestFit="1" customWidth="1"/>
    <col min="1029" max="1029" width="12.5703125" style="78" bestFit="1" customWidth="1"/>
    <col min="1030" max="1030" width="11" style="78" bestFit="1" customWidth="1"/>
    <col min="1031" max="1031" width="9.7109375" style="78" bestFit="1" customWidth="1"/>
    <col min="1032" max="1032" width="10.42578125" style="78" bestFit="1" customWidth="1"/>
    <col min="1033" max="1033" width="10.140625" style="78" bestFit="1" customWidth="1"/>
    <col min="1034" max="1034" width="9.5703125" style="78" bestFit="1" customWidth="1"/>
    <col min="1035" max="1035" width="11.7109375" style="78" bestFit="1" customWidth="1"/>
    <col min="1036" max="1036" width="10" style="78" bestFit="1" customWidth="1"/>
    <col min="1037" max="1037" width="9" style="78" bestFit="1" customWidth="1"/>
    <col min="1038" max="1038" width="9.5703125" style="78" bestFit="1" customWidth="1"/>
    <col min="1039" max="1044" width="8.85546875" style="78" bestFit="1" customWidth="1"/>
    <col min="1045" max="1045" width="10.5703125" style="78" bestFit="1" customWidth="1"/>
    <col min="1046" max="1046" width="8.85546875" style="78" bestFit="1" customWidth="1"/>
    <col min="1047" max="1047" width="10.5703125" style="78" bestFit="1" customWidth="1"/>
    <col min="1048" max="1048" width="8.85546875" style="78" bestFit="1" customWidth="1"/>
    <col min="1049" max="1049" width="10.5703125" style="78" bestFit="1" customWidth="1"/>
    <col min="1050" max="1050" width="8.85546875" style="78" bestFit="1" customWidth="1"/>
    <col min="1051" max="1051" width="10.5703125" style="78" bestFit="1" customWidth="1"/>
    <col min="1052" max="1052" width="13.42578125" style="78" bestFit="1" customWidth="1"/>
    <col min="1053" max="1053" width="11.42578125" style="78" bestFit="1" customWidth="1"/>
    <col min="1054" max="1056" width="5.85546875" style="78" customWidth="1"/>
    <col min="1057" max="1057" width="6.140625" style="78" customWidth="1"/>
    <col min="1058" max="1058" width="46.42578125" style="78" bestFit="1" customWidth="1"/>
    <col min="1059" max="1059" width="8.85546875" style="78" bestFit="1" customWidth="1"/>
    <col min="1060" max="1060" width="13.85546875" style="78" customWidth="1"/>
    <col min="1061" max="1061" width="13.140625" style="78" bestFit="1" customWidth="1"/>
    <col min="1062" max="1062" width="12.7109375" style="78" bestFit="1" customWidth="1"/>
    <col min="1063" max="1064" width="12.7109375" style="78" customWidth="1"/>
    <col min="1065" max="1065" width="13.42578125" style="78" bestFit="1" customWidth="1"/>
    <col min="1066" max="1066" width="11.42578125" style="78" bestFit="1" customWidth="1"/>
    <col min="1067" max="1067" width="6.140625" style="78" customWidth="1"/>
    <col min="1068" max="1068" width="24.5703125" style="78" customWidth="1"/>
    <col min="1069" max="1282" width="11.42578125" style="78"/>
    <col min="1283" max="1283" width="48" style="78" bestFit="1" customWidth="1"/>
    <col min="1284" max="1284" width="10.5703125" style="78" bestFit="1" customWidth="1"/>
    <col min="1285" max="1285" width="12.5703125" style="78" bestFit="1" customWidth="1"/>
    <col min="1286" max="1286" width="11" style="78" bestFit="1" customWidth="1"/>
    <col min="1287" max="1287" width="9.7109375" style="78" bestFit="1" customWidth="1"/>
    <col min="1288" max="1288" width="10.42578125" style="78" bestFit="1" customWidth="1"/>
    <col min="1289" max="1289" width="10.140625" style="78" bestFit="1" customWidth="1"/>
    <col min="1290" max="1290" width="9.5703125" style="78" bestFit="1" customWidth="1"/>
    <col min="1291" max="1291" width="11.7109375" style="78" bestFit="1" customWidth="1"/>
    <col min="1292" max="1292" width="10" style="78" bestFit="1" customWidth="1"/>
    <col min="1293" max="1293" width="9" style="78" bestFit="1" customWidth="1"/>
    <col min="1294" max="1294" width="9.5703125" style="78" bestFit="1" customWidth="1"/>
    <col min="1295" max="1300" width="8.85546875" style="78" bestFit="1" customWidth="1"/>
    <col min="1301" max="1301" width="10.5703125" style="78" bestFit="1" customWidth="1"/>
    <col min="1302" max="1302" width="8.85546875" style="78" bestFit="1" customWidth="1"/>
    <col min="1303" max="1303" width="10.5703125" style="78" bestFit="1" customWidth="1"/>
    <col min="1304" max="1304" width="8.85546875" style="78" bestFit="1" customWidth="1"/>
    <col min="1305" max="1305" width="10.5703125" style="78" bestFit="1" customWidth="1"/>
    <col min="1306" max="1306" width="8.85546875" style="78" bestFit="1" customWidth="1"/>
    <col min="1307" max="1307" width="10.5703125" style="78" bestFit="1" customWidth="1"/>
    <col min="1308" max="1308" width="13.42578125" style="78" bestFit="1" customWidth="1"/>
    <col min="1309" max="1309" width="11.42578125" style="78" bestFit="1" customWidth="1"/>
    <col min="1310" max="1312" width="5.85546875" style="78" customWidth="1"/>
    <col min="1313" max="1313" width="6.140625" style="78" customWidth="1"/>
    <col min="1314" max="1314" width="46.42578125" style="78" bestFit="1" customWidth="1"/>
    <col min="1315" max="1315" width="8.85546875" style="78" bestFit="1" customWidth="1"/>
    <col min="1316" max="1316" width="13.85546875" style="78" customWidth="1"/>
    <col min="1317" max="1317" width="13.140625" style="78" bestFit="1" customWidth="1"/>
    <col min="1318" max="1318" width="12.7109375" style="78" bestFit="1" customWidth="1"/>
    <col min="1319" max="1320" width="12.7109375" style="78" customWidth="1"/>
    <col min="1321" max="1321" width="13.42578125" style="78" bestFit="1" customWidth="1"/>
    <col min="1322" max="1322" width="11.42578125" style="78" bestFit="1" customWidth="1"/>
    <col min="1323" max="1323" width="6.140625" style="78" customWidth="1"/>
    <col min="1324" max="1324" width="24.5703125" style="78" customWidth="1"/>
    <col min="1325" max="1538" width="11.42578125" style="78"/>
    <col min="1539" max="1539" width="48" style="78" bestFit="1" customWidth="1"/>
    <col min="1540" max="1540" width="10.5703125" style="78" bestFit="1" customWidth="1"/>
    <col min="1541" max="1541" width="12.5703125" style="78" bestFit="1" customWidth="1"/>
    <col min="1542" max="1542" width="11" style="78" bestFit="1" customWidth="1"/>
    <col min="1543" max="1543" width="9.7109375" style="78" bestFit="1" customWidth="1"/>
    <col min="1544" max="1544" width="10.42578125" style="78" bestFit="1" customWidth="1"/>
    <col min="1545" max="1545" width="10.140625" style="78" bestFit="1" customWidth="1"/>
    <col min="1546" max="1546" width="9.5703125" style="78" bestFit="1" customWidth="1"/>
    <col min="1547" max="1547" width="11.7109375" style="78" bestFit="1" customWidth="1"/>
    <col min="1548" max="1548" width="10" style="78" bestFit="1" customWidth="1"/>
    <col min="1549" max="1549" width="9" style="78" bestFit="1" customWidth="1"/>
    <col min="1550" max="1550" width="9.5703125" style="78" bestFit="1" customWidth="1"/>
    <col min="1551" max="1556" width="8.85546875" style="78" bestFit="1" customWidth="1"/>
    <col min="1557" max="1557" width="10.5703125" style="78" bestFit="1" customWidth="1"/>
    <col min="1558" max="1558" width="8.85546875" style="78" bestFit="1" customWidth="1"/>
    <col min="1559" max="1559" width="10.5703125" style="78" bestFit="1" customWidth="1"/>
    <col min="1560" max="1560" width="8.85546875" style="78" bestFit="1" customWidth="1"/>
    <col min="1561" max="1561" width="10.5703125" style="78" bestFit="1" customWidth="1"/>
    <col min="1562" max="1562" width="8.85546875" style="78" bestFit="1" customWidth="1"/>
    <col min="1563" max="1563" width="10.5703125" style="78" bestFit="1" customWidth="1"/>
    <col min="1564" max="1564" width="13.42578125" style="78" bestFit="1" customWidth="1"/>
    <col min="1565" max="1565" width="11.42578125" style="78" bestFit="1" customWidth="1"/>
    <col min="1566" max="1568" width="5.85546875" style="78" customWidth="1"/>
    <col min="1569" max="1569" width="6.140625" style="78" customWidth="1"/>
    <col min="1570" max="1570" width="46.42578125" style="78" bestFit="1" customWidth="1"/>
    <col min="1571" max="1571" width="8.85546875" style="78" bestFit="1" customWidth="1"/>
    <col min="1572" max="1572" width="13.85546875" style="78" customWidth="1"/>
    <col min="1573" max="1573" width="13.140625" style="78" bestFit="1" customWidth="1"/>
    <col min="1574" max="1574" width="12.7109375" style="78" bestFit="1" customWidth="1"/>
    <col min="1575" max="1576" width="12.7109375" style="78" customWidth="1"/>
    <col min="1577" max="1577" width="13.42578125" style="78" bestFit="1" customWidth="1"/>
    <col min="1578" max="1578" width="11.42578125" style="78" bestFit="1" customWidth="1"/>
    <col min="1579" max="1579" width="6.140625" style="78" customWidth="1"/>
    <col min="1580" max="1580" width="24.5703125" style="78" customWidth="1"/>
    <col min="1581" max="1794" width="11.42578125" style="78"/>
    <col min="1795" max="1795" width="48" style="78" bestFit="1" customWidth="1"/>
    <col min="1796" max="1796" width="10.5703125" style="78" bestFit="1" customWidth="1"/>
    <col min="1797" max="1797" width="12.5703125" style="78" bestFit="1" customWidth="1"/>
    <col min="1798" max="1798" width="11" style="78" bestFit="1" customWidth="1"/>
    <col min="1799" max="1799" width="9.7109375" style="78" bestFit="1" customWidth="1"/>
    <col min="1800" max="1800" width="10.42578125" style="78" bestFit="1" customWidth="1"/>
    <col min="1801" max="1801" width="10.140625" style="78" bestFit="1" customWidth="1"/>
    <col min="1802" max="1802" width="9.5703125" style="78" bestFit="1" customWidth="1"/>
    <col min="1803" max="1803" width="11.7109375" style="78" bestFit="1" customWidth="1"/>
    <col min="1804" max="1804" width="10" style="78" bestFit="1" customWidth="1"/>
    <col min="1805" max="1805" width="9" style="78" bestFit="1" customWidth="1"/>
    <col min="1806" max="1806" width="9.5703125" style="78" bestFit="1" customWidth="1"/>
    <col min="1807" max="1812" width="8.85546875" style="78" bestFit="1" customWidth="1"/>
    <col min="1813" max="1813" width="10.5703125" style="78" bestFit="1" customWidth="1"/>
    <col min="1814" max="1814" width="8.85546875" style="78" bestFit="1" customWidth="1"/>
    <col min="1815" max="1815" width="10.5703125" style="78" bestFit="1" customWidth="1"/>
    <col min="1816" max="1816" width="8.85546875" style="78" bestFit="1" customWidth="1"/>
    <col min="1817" max="1817" width="10.5703125" style="78" bestFit="1" customWidth="1"/>
    <col min="1818" max="1818" width="8.85546875" style="78" bestFit="1" customWidth="1"/>
    <col min="1819" max="1819" width="10.5703125" style="78" bestFit="1" customWidth="1"/>
    <col min="1820" max="1820" width="13.42578125" style="78" bestFit="1" customWidth="1"/>
    <col min="1821" max="1821" width="11.42578125" style="78" bestFit="1" customWidth="1"/>
    <col min="1822" max="1824" width="5.85546875" style="78" customWidth="1"/>
    <col min="1825" max="1825" width="6.140625" style="78" customWidth="1"/>
    <col min="1826" max="1826" width="46.42578125" style="78" bestFit="1" customWidth="1"/>
    <col min="1827" max="1827" width="8.85546875" style="78" bestFit="1" customWidth="1"/>
    <col min="1828" max="1828" width="13.85546875" style="78" customWidth="1"/>
    <col min="1829" max="1829" width="13.140625" style="78" bestFit="1" customWidth="1"/>
    <col min="1830" max="1830" width="12.7109375" style="78" bestFit="1" customWidth="1"/>
    <col min="1831" max="1832" width="12.7109375" style="78" customWidth="1"/>
    <col min="1833" max="1833" width="13.42578125" style="78" bestFit="1" customWidth="1"/>
    <col min="1834" max="1834" width="11.42578125" style="78" bestFit="1" customWidth="1"/>
    <col min="1835" max="1835" width="6.140625" style="78" customWidth="1"/>
    <col min="1836" max="1836" width="24.5703125" style="78" customWidth="1"/>
    <col min="1837" max="2050" width="11.42578125" style="78"/>
    <col min="2051" max="2051" width="48" style="78" bestFit="1" customWidth="1"/>
    <col min="2052" max="2052" width="10.5703125" style="78" bestFit="1" customWidth="1"/>
    <col min="2053" max="2053" width="12.5703125" style="78" bestFit="1" customWidth="1"/>
    <col min="2054" max="2054" width="11" style="78" bestFit="1" customWidth="1"/>
    <col min="2055" max="2055" width="9.7109375" style="78" bestFit="1" customWidth="1"/>
    <col min="2056" max="2056" width="10.42578125" style="78" bestFit="1" customWidth="1"/>
    <col min="2057" max="2057" width="10.140625" style="78" bestFit="1" customWidth="1"/>
    <col min="2058" max="2058" width="9.5703125" style="78" bestFit="1" customWidth="1"/>
    <col min="2059" max="2059" width="11.7109375" style="78" bestFit="1" customWidth="1"/>
    <col min="2060" max="2060" width="10" style="78" bestFit="1" customWidth="1"/>
    <col min="2061" max="2061" width="9" style="78" bestFit="1" customWidth="1"/>
    <col min="2062" max="2062" width="9.5703125" style="78" bestFit="1" customWidth="1"/>
    <col min="2063" max="2068" width="8.85546875" style="78" bestFit="1" customWidth="1"/>
    <col min="2069" max="2069" width="10.5703125" style="78" bestFit="1" customWidth="1"/>
    <col min="2070" max="2070" width="8.85546875" style="78" bestFit="1" customWidth="1"/>
    <col min="2071" max="2071" width="10.5703125" style="78" bestFit="1" customWidth="1"/>
    <col min="2072" max="2072" width="8.85546875" style="78" bestFit="1" customWidth="1"/>
    <col min="2073" max="2073" width="10.5703125" style="78" bestFit="1" customWidth="1"/>
    <col min="2074" max="2074" width="8.85546875" style="78" bestFit="1" customWidth="1"/>
    <col min="2075" max="2075" width="10.5703125" style="78" bestFit="1" customWidth="1"/>
    <col min="2076" max="2076" width="13.42578125" style="78" bestFit="1" customWidth="1"/>
    <col min="2077" max="2077" width="11.42578125" style="78" bestFit="1" customWidth="1"/>
    <col min="2078" max="2080" width="5.85546875" style="78" customWidth="1"/>
    <col min="2081" max="2081" width="6.140625" style="78" customWidth="1"/>
    <col min="2082" max="2082" width="46.42578125" style="78" bestFit="1" customWidth="1"/>
    <col min="2083" max="2083" width="8.85546875" style="78" bestFit="1" customWidth="1"/>
    <col min="2084" max="2084" width="13.85546875" style="78" customWidth="1"/>
    <col min="2085" max="2085" width="13.140625" style="78" bestFit="1" customWidth="1"/>
    <col min="2086" max="2086" width="12.7109375" style="78" bestFit="1" customWidth="1"/>
    <col min="2087" max="2088" width="12.7109375" style="78" customWidth="1"/>
    <col min="2089" max="2089" width="13.42578125" style="78" bestFit="1" customWidth="1"/>
    <col min="2090" max="2090" width="11.42578125" style="78" bestFit="1" customWidth="1"/>
    <col min="2091" max="2091" width="6.140625" style="78" customWidth="1"/>
    <col min="2092" max="2092" width="24.5703125" style="78" customWidth="1"/>
    <col min="2093" max="2306" width="11.42578125" style="78"/>
    <col min="2307" max="2307" width="48" style="78" bestFit="1" customWidth="1"/>
    <col min="2308" max="2308" width="10.5703125" style="78" bestFit="1" customWidth="1"/>
    <col min="2309" max="2309" width="12.5703125" style="78" bestFit="1" customWidth="1"/>
    <col min="2310" max="2310" width="11" style="78" bestFit="1" customWidth="1"/>
    <col min="2311" max="2311" width="9.7109375" style="78" bestFit="1" customWidth="1"/>
    <col min="2312" max="2312" width="10.42578125" style="78" bestFit="1" customWidth="1"/>
    <col min="2313" max="2313" width="10.140625" style="78" bestFit="1" customWidth="1"/>
    <col min="2314" max="2314" width="9.5703125" style="78" bestFit="1" customWidth="1"/>
    <col min="2315" max="2315" width="11.7109375" style="78" bestFit="1" customWidth="1"/>
    <col min="2316" max="2316" width="10" style="78" bestFit="1" customWidth="1"/>
    <col min="2317" max="2317" width="9" style="78" bestFit="1" customWidth="1"/>
    <col min="2318" max="2318" width="9.5703125" style="78" bestFit="1" customWidth="1"/>
    <col min="2319" max="2324" width="8.85546875" style="78" bestFit="1" customWidth="1"/>
    <col min="2325" max="2325" width="10.5703125" style="78" bestFit="1" customWidth="1"/>
    <col min="2326" max="2326" width="8.85546875" style="78" bestFit="1" customWidth="1"/>
    <col min="2327" max="2327" width="10.5703125" style="78" bestFit="1" customWidth="1"/>
    <col min="2328" max="2328" width="8.85546875" style="78" bestFit="1" customWidth="1"/>
    <col min="2329" max="2329" width="10.5703125" style="78" bestFit="1" customWidth="1"/>
    <col min="2330" max="2330" width="8.85546875" style="78" bestFit="1" customWidth="1"/>
    <col min="2331" max="2331" width="10.5703125" style="78" bestFit="1" customWidth="1"/>
    <col min="2332" max="2332" width="13.42578125" style="78" bestFit="1" customWidth="1"/>
    <col min="2333" max="2333" width="11.42578125" style="78" bestFit="1" customWidth="1"/>
    <col min="2334" max="2336" width="5.85546875" style="78" customWidth="1"/>
    <col min="2337" max="2337" width="6.140625" style="78" customWidth="1"/>
    <col min="2338" max="2338" width="46.42578125" style="78" bestFit="1" customWidth="1"/>
    <col min="2339" max="2339" width="8.85546875" style="78" bestFit="1" customWidth="1"/>
    <col min="2340" max="2340" width="13.85546875" style="78" customWidth="1"/>
    <col min="2341" max="2341" width="13.140625" style="78" bestFit="1" customWidth="1"/>
    <col min="2342" max="2342" width="12.7109375" style="78" bestFit="1" customWidth="1"/>
    <col min="2343" max="2344" width="12.7109375" style="78" customWidth="1"/>
    <col min="2345" max="2345" width="13.42578125" style="78" bestFit="1" customWidth="1"/>
    <col min="2346" max="2346" width="11.42578125" style="78" bestFit="1" customWidth="1"/>
    <col min="2347" max="2347" width="6.140625" style="78" customWidth="1"/>
    <col min="2348" max="2348" width="24.5703125" style="78" customWidth="1"/>
    <col min="2349" max="2562" width="11.42578125" style="78"/>
    <col min="2563" max="2563" width="48" style="78" bestFit="1" customWidth="1"/>
    <col min="2564" max="2564" width="10.5703125" style="78" bestFit="1" customWidth="1"/>
    <col min="2565" max="2565" width="12.5703125" style="78" bestFit="1" customWidth="1"/>
    <col min="2566" max="2566" width="11" style="78" bestFit="1" customWidth="1"/>
    <col min="2567" max="2567" width="9.7109375" style="78" bestFit="1" customWidth="1"/>
    <col min="2568" max="2568" width="10.42578125" style="78" bestFit="1" customWidth="1"/>
    <col min="2569" max="2569" width="10.140625" style="78" bestFit="1" customWidth="1"/>
    <col min="2570" max="2570" width="9.5703125" style="78" bestFit="1" customWidth="1"/>
    <col min="2571" max="2571" width="11.7109375" style="78" bestFit="1" customWidth="1"/>
    <col min="2572" max="2572" width="10" style="78" bestFit="1" customWidth="1"/>
    <col min="2573" max="2573" width="9" style="78" bestFit="1" customWidth="1"/>
    <col min="2574" max="2574" width="9.5703125" style="78" bestFit="1" customWidth="1"/>
    <col min="2575" max="2580" width="8.85546875" style="78" bestFit="1" customWidth="1"/>
    <col min="2581" max="2581" width="10.5703125" style="78" bestFit="1" customWidth="1"/>
    <col min="2582" max="2582" width="8.85546875" style="78" bestFit="1" customWidth="1"/>
    <col min="2583" max="2583" width="10.5703125" style="78" bestFit="1" customWidth="1"/>
    <col min="2584" max="2584" width="8.85546875" style="78" bestFit="1" customWidth="1"/>
    <col min="2585" max="2585" width="10.5703125" style="78" bestFit="1" customWidth="1"/>
    <col min="2586" max="2586" width="8.85546875" style="78" bestFit="1" customWidth="1"/>
    <col min="2587" max="2587" width="10.5703125" style="78" bestFit="1" customWidth="1"/>
    <col min="2588" max="2588" width="13.42578125" style="78" bestFit="1" customWidth="1"/>
    <col min="2589" max="2589" width="11.42578125" style="78" bestFit="1" customWidth="1"/>
    <col min="2590" max="2592" width="5.85546875" style="78" customWidth="1"/>
    <col min="2593" max="2593" width="6.140625" style="78" customWidth="1"/>
    <col min="2594" max="2594" width="46.42578125" style="78" bestFit="1" customWidth="1"/>
    <col min="2595" max="2595" width="8.85546875" style="78" bestFit="1" customWidth="1"/>
    <col min="2596" max="2596" width="13.85546875" style="78" customWidth="1"/>
    <col min="2597" max="2597" width="13.140625" style="78" bestFit="1" customWidth="1"/>
    <col min="2598" max="2598" width="12.7109375" style="78" bestFit="1" customWidth="1"/>
    <col min="2599" max="2600" width="12.7109375" style="78" customWidth="1"/>
    <col min="2601" max="2601" width="13.42578125" style="78" bestFit="1" customWidth="1"/>
    <col min="2602" max="2602" width="11.42578125" style="78" bestFit="1" customWidth="1"/>
    <col min="2603" max="2603" width="6.140625" style="78" customWidth="1"/>
    <col min="2604" max="2604" width="24.5703125" style="78" customWidth="1"/>
    <col min="2605" max="2818" width="11.42578125" style="78"/>
    <col min="2819" max="2819" width="48" style="78" bestFit="1" customWidth="1"/>
    <col min="2820" max="2820" width="10.5703125" style="78" bestFit="1" customWidth="1"/>
    <col min="2821" max="2821" width="12.5703125" style="78" bestFit="1" customWidth="1"/>
    <col min="2822" max="2822" width="11" style="78" bestFit="1" customWidth="1"/>
    <col min="2823" max="2823" width="9.7109375" style="78" bestFit="1" customWidth="1"/>
    <col min="2824" max="2824" width="10.42578125" style="78" bestFit="1" customWidth="1"/>
    <col min="2825" max="2825" width="10.140625" style="78" bestFit="1" customWidth="1"/>
    <col min="2826" max="2826" width="9.5703125" style="78" bestFit="1" customWidth="1"/>
    <col min="2827" max="2827" width="11.7109375" style="78" bestFit="1" customWidth="1"/>
    <col min="2828" max="2828" width="10" style="78" bestFit="1" customWidth="1"/>
    <col min="2829" max="2829" width="9" style="78" bestFit="1" customWidth="1"/>
    <col min="2830" max="2830" width="9.5703125" style="78" bestFit="1" customWidth="1"/>
    <col min="2831" max="2836" width="8.85546875" style="78" bestFit="1" customWidth="1"/>
    <col min="2837" max="2837" width="10.5703125" style="78" bestFit="1" customWidth="1"/>
    <col min="2838" max="2838" width="8.85546875" style="78" bestFit="1" customWidth="1"/>
    <col min="2839" max="2839" width="10.5703125" style="78" bestFit="1" customWidth="1"/>
    <col min="2840" max="2840" width="8.85546875" style="78" bestFit="1" customWidth="1"/>
    <col min="2841" max="2841" width="10.5703125" style="78" bestFit="1" customWidth="1"/>
    <col min="2842" max="2842" width="8.85546875" style="78" bestFit="1" customWidth="1"/>
    <col min="2843" max="2843" width="10.5703125" style="78" bestFit="1" customWidth="1"/>
    <col min="2844" max="2844" width="13.42578125" style="78" bestFit="1" customWidth="1"/>
    <col min="2845" max="2845" width="11.42578125" style="78" bestFit="1" customWidth="1"/>
    <col min="2846" max="2848" width="5.85546875" style="78" customWidth="1"/>
    <col min="2849" max="2849" width="6.140625" style="78" customWidth="1"/>
    <col min="2850" max="2850" width="46.42578125" style="78" bestFit="1" customWidth="1"/>
    <col min="2851" max="2851" width="8.85546875" style="78" bestFit="1" customWidth="1"/>
    <col min="2852" max="2852" width="13.85546875" style="78" customWidth="1"/>
    <col min="2853" max="2853" width="13.140625" style="78" bestFit="1" customWidth="1"/>
    <col min="2854" max="2854" width="12.7109375" style="78" bestFit="1" customWidth="1"/>
    <col min="2855" max="2856" width="12.7109375" style="78" customWidth="1"/>
    <col min="2857" max="2857" width="13.42578125" style="78" bestFit="1" customWidth="1"/>
    <col min="2858" max="2858" width="11.42578125" style="78" bestFit="1" customWidth="1"/>
    <col min="2859" max="2859" width="6.140625" style="78" customWidth="1"/>
    <col min="2860" max="2860" width="24.5703125" style="78" customWidth="1"/>
    <col min="2861" max="3074" width="11.42578125" style="78"/>
    <col min="3075" max="3075" width="48" style="78" bestFit="1" customWidth="1"/>
    <col min="3076" max="3076" width="10.5703125" style="78" bestFit="1" customWidth="1"/>
    <col min="3077" max="3077" width="12.5703125" style="78" bestFit="1" customWidth="1"/>
    <col min="3078" max="3078" width="11" style="78" bestFit="1" customWidth="1"/>
    <col min="3079" max="3079" width="9.7109375" style="78" bestFit="1" customWidth="1"/>
    <col min="3080" max="3080" width="10.42578125" style="78" bestFit="1" customWidth="1"/>
    <col min="3081" max="3081" width="10.140625" style="78" bestFit="1" customWidth="1"/>
    <col min="3082" max="3082" width="9.5703125" style="78" bestFit="1" customWidth="1"/>
    <col min="3083" max="3083" width="11.7109375" style="78" bestFit="1" customWidth="1"/>
    <col min="3084" max="3084" width="10" style="78" bestFit="1" customWidth="1"/>
    <col min="3085" max="3085" width="9" style="78" bestFit="1" customWidth="1"/>
    <col min="3086" max="3086" width="9.5703125" style="78" bestFit="1" customWidth="1"/>
    <col min="3087" max="3092" width="8.85546875" style="78" bestFit="1" customWidth="1"/>
    <col min="3093" max="3093" width="10.5703125" style="78" bestFit="1" customWidth="1"/>
    <col min="3094" max="3094" width="8.85546875" style="78" bestFit="1" customWidth="1"/>
    <col min="3095" max="3095" width="10.5703125" style="78" bestFit="1" customWidth="1"/>
    <col min="3096" max="3096" width="8.85546875" style="78" bestFit="1" customWidth="1"/>
    <col min="3097" max="3097" width="10.5703125" style="78" bestFit="1" customWidth="1"/>
    <col min="3098" max="3098" width="8.85546875" style="78" bestFit="1" customWidth="1"/>
    <col min="3099" max="3099" width="10.5703125" style="78" bestFit="1" customWidth="1"/>
    <col min="3100" max="3100" width="13.42578125" style="78" bestFit="1" customWidth="1"/>
    <col min="3101" max="3101" width="11.42578125" style="78" bestFit="1" customWidth="1"/>
    <col min="3102" max="3104" width="5.85546875" style="78" customWidth="1"/>
    <col min="3105" max="3105" width="6.140625" style="78" customWidth="1"/>
    <col min="3106" max="3106" width="46.42578125" style="78" bestFit="1" customWidth="1"/>
    <col min="3107" max="3107" width="8.85546875" style="78" bestFit="1" customWidth="1"/>
    <col min="3108" max="3108" width="13.85546875" style="78" customWidth="1"/>
    <col min="3109" max="3109" width="13.140625" style="78" bestFit="1" customWidth="1"/>
    <col min="3110" max="3110" width="12.7109375" style="78" bestFit="1" customWidth="1"/>
    <col min="3111" max="3112" width="12.7109375" style="78" customWidth="1"/>
    <col min="3113" max="3113" width="13.42578125" style="78" bestFit="1" customWidth="1"/>
    <col min="3114" max="3114" width="11.42578125" style="78" bestFit="1" customWidth="1"/>
    <col min="3115" max="3115" width="6.140625" style="78" customWidth="1"/>
    <col min="3116" max="3116" width="24.5703125" style="78" customWidth="1"/>
    <col min="3117" max="3330" width="11.42578125" style="78"/>
    <col min="3331" max="3331" width="48" style="78" bestFit="1" customWidth="1"/>
    <col min="3332" max="3332" width="10.5703125" style="78" bestFit="1" customWidth="1"/>
    <col min="3333" max="3333" width="12.5703125" style="78" bestFit="1" customWidth="1"/>
    <col min="3334" max="3334" width="11" style="78" bestFit="1" customWidth="1"/>
    <col min="3335" max="3335" width="9.7109375" style="78" bestFit="1" customWidth="1"/>
    <col min="3336" max="3336" width="10.42578125" style="78" bestFit="1" customWidth="1"/>
    <col min="3337" max="3337" width="10.140625" style="78" bestFit="1" customWidth="1"/>
    <col min="3338" max="3338" width="9.5703125" style="78" bestFit="1" customWidth="1"/>
    <col min="3339" max="3339" width="11.7109375" style="78" bestFit="1" customWidth="1"/>
    <col min="3340" max="3340" width="10" style="78" bestFit="1" customWidth="1"/>
    <col min="3341" max="3341" width="9" style="78" bestFit="1" customWidth="1"/>
    <col min="3342" max="3342" width="9.5703125" style="78" bestFit="1" customWidth="1"/>
    <col min="3343" max="3348" width="8.85546875" style="78" bestFit="1" customWidth="1"/>
    <col min="3349" max="3349" width="10.5703125" style="78" bestFit="1" customWidth="1"/>
    <col min="3350" max="3350" width="8.85546875" style="78" bestFit="1" customWidth="1"/>
    <col min="3351" max="3351" width="10.5703125" style="78" bestFit="1" customWidth="1"/>
    <col min="3352" max="3352" width="8.85546875" style="78" bestFit="1" customWidth="1"/>
    <col min="3353" max="3353" width="10.5703125" style="78" bestFit="1" customWidth="1"/>
    <col min="3354" max="3354" width="8.85546875" style="78" bestFit="1" customWidth="1"/>
    <col min="3355" max="3355" width="10.5703125" style="78" bestFit="1" customWidth="1"/>
    <col min="3356" max="3356" width="13.42578125" style="78" bestFit="1" customWidth="1"/>
    <col min="3357" max="3357" width="11.42578125" style="78" bestFit="1" customWidth="1"/>
    <col min="3358" max="3360" width="5.85546875" style="78" customWidth="1"/>
    <col min="3361" max="3361" width="6.140625" style="78" customWidth="1"/>
    <col min="3362" max="3362" width="46.42578125" style="78" bestFit="1" customWidth="1"/>
    <col min="3363" max="3363" width="8.85546875" style="78" bestFit="1" customWidth="1"/>
    <col min="3364" max="3364" width="13.85546875" style="78" customWidth="1"/>
    <col min="3365" max="3365" width="13.140625" style="78" bestFit="1" customWidth="1"/>
    <col min="3366" max="3366" width="12.7109375" style="78" bestFit="1" customWidth="1"/>
    <col min="3367" max="3368" width="12.7109375" style="78" customWidth="1"/>
    <col min="3369" max="3369" width="13.42578125" style="78" bestFit="1" customWidth="1"/>
    <col min="3370" max="3370" width="11.42578125" style="78" bestFit="1" customWidth="1"/>
    <col min="3371" max="3371" width="6.140625" style="78" customWidth="1"/>
    <col min="3372" max="3372" width="24.5703125" style="78" customWidth="1"/>
    <col min="3373" max="3586" width="11.42578125" style="78"/>
    <col min="3587" max="3587" width="48" style="78" bestFit="1" customWidth="1"/>
    <col min="3588" max="3588" width="10.5703125" style="78" bestFit="1" customWidth="1"/>
    <col min="3589" max="3589" width="12.5703125" style="78" bestFit="1" customWidth="1"/>
    <col min="3590" max="3590" width="11" style="78" bestFit="1" customWidth="1"/>
    <col min="3591" max="3591" width="9.7109375" style="78" bestFit="1" customWidth="1"/>
    <col min="3592" max="3592" width="10.42578125" style="78" bestFit="1" customWidth="1"/>
    <col min="3593" max="3593" width="10.140625" style="78" bestFit="1" customWidth="1"/>
    <col min="3594" max="3594" width="9.5703125" style="78" bestFit="1" customWidth="1"/>
    <col min="3595" max="3595" width="11.7109375" style="78" bestFit="1" customWidth="1"/>
    <col min="3596" max="3596" width="10" style="78" bestFit="1" customWidth="1"/>
    <col min="3597" max="3597" width="9" style="78" bestFit="1" customWidth="1"/>
    <col min="3598" max="3598" width="9.5703125" style="78" bestFit="1" customWidth="1"/>
    <col min="3599" max="3604" width="8.85546875" style="78" bestFit="1" customWidth="1"/>
    <col min="3605" max="3605" width="10.5703125" style="78" bestFit="1" customWidth="1"/>
    <col min="3606" max="3606" width="8.85546875" style="78" bestFit="1" customWidth="1"/>
    <col min="3607" max="3607" width="10.5703125" style="78" bestFit="1" customWidth="1"/>
    <col min="3608" max="3608" width="8.85546875" style="78" bestFit="1" customWidth="1"/>
    <col min="3609" max="3609" width="10.5703125" style="78" bestFit="1" customWidth="1"/>
    <col min="3610" max="3610" width="8.85546875" style="78" bestFit="1" customWidth="1"/>
    <col min="3611" max="3611" width="10.5703125" style="78" bestFit="1" customWidth="1"/>
    <col min="3612" max="3612" width="13.42578125" style="78" bestFit="1" customWidth="1"/>
    <col min="3613" max="3613" width="11.42578125" style="78" bestFit="1" customWidth="1"/>
    <col min="3614" max="3616" width="5.85546875" style="78" customWidth="1"/>
    <col min="3617" max="3617" width="6.140625" style="78" customWidth="1"/>
    <col min="3618" max="3618" width="46.42578125" style="78" bestFit="1" customWidth="1"/>
    <col min="3619" max="3619" width="8.85546875" style="78" bestFit="1" customWidth="1"/>
    <col min="3620" max="3620" width="13.85546875" style="78" customWidth="1"/>
    <col min="3621" max="3621" width="13.140625" style="78" bestFit="1" customWidth="1"/>
    <col min="3622" max="3622" width="12.7109375" style="78" bestFit="1" customWidth="1"/>
    <col min="3623" max="3624" width="12.7109375" style="78" customWidth="1"/>
    <col min="3625" max="3625" width="13.42578125" style="78" bestFit="1" customWidth="1"/>
    <col min="3626" max="3626" width="11.42578125" style="78" bestFit="1" customWidth="1"/>
    <col min="3627" max="3627" width="6.140625" style="78" customWidth="1"/>
    <col min="3628" max="3628" width="24.5703125" style="78" customWidth="1"/>
    <col min="3629" max="3842" width="11.42578125" style="78"/>
    <col min="3843" max="3843" width="48" style="78" bestFit="1" customWidth="1"/>
    <col min="3844" max="3844" width="10.5703125" style="78" bestFit="1" customWidth="1"/>
    <col min="3845" max="3845" width="12.5703125" style="78" bestFit="1" customWidth="1"/>
    <col min="3846" max="3846" width="11" style="78" bestFit="1" customWidth="1"/>
    <col min="3847" max="3847" width="9.7109375" style="78" bestFit="1" customWidth="1"/>
    <col min="3848" max="3848" width="10.42578125" style="78" bestFit="1" customWidth="1"/>
    <col min="3849" max="3849" width="10.140625" style="78" bestFit="1" customWidth="1"/>
    <col min="3850" max="3850" width="9.5703125" style="78" bestFit="1" customWidth="1"/>
    <col min="3851" max="3851" width="11.7109375" style="78" bestFit="1" customWidth="1"/>
    <col min="3852" max="3852" width="10" style="78" bestFit="1" customWidth="1"/>
    <col min="3853" max="3853" width="9" style="78" bestFit="1" customWidth="1"/>
    <col min="3854" max="3854" width="9.5703125" style="78" bestFit="1" customWidth="1"/>
    <col min="3855" max="3860" width="8.85546875" style="78" bestFit="1" customWidth="1"/>
    <col min="3861" max="3861" width="10.5703125" style="78" bestFit="1" customWidth="1"/>
    <col min="3862" max="3862" width="8.85546875" style="78" bestFit="1" customWidth="1"/>
    <col min="3863" max="3863" width="10.5703125" style="78" bestFit="1" customWidth="1"/>
    <col min="3864" max="3864" width="8.85546875" style="78" bestFit="1" customWidth="1"/>
    <col min="3865" max="3865" width="10.5703125" style="78" bestFit="1" customWidth="1"/>
    <col min="3866" max="3866" width="8.85546875" style="78" bestFit="1" customWidth="1"/>
    <col min="3867" max="3867" width="10.5703125" style="78" bestFit="1" customWidth="1"/>
    <col min="3868" max="3868" width="13.42578125" style="78" bestFit="1" customWidth="1"/>
    <col min="3869" max="3869" width="11.42578125" style="78" bestFit="1" customWidth="1"/>
    <col min="3870" max="3872" width="5.85546875" style="78" customWidth="1"/>
    <col min="3873" max="3873" width="6.140625" style="78" customWidth="1"/>
    <col min="3874" max="3874" width="46.42578125" style="78" bestFit="1" customWidth="1"/>
    <col min="3875" max="3875" width="8.85546875" style="78" bestFit="1" customWidth="1"/>
    <col min="3876" max="3876" width="13.85546875" style="78" customWidth="1"/>
    <col min="3877" max="3877" width="13.140625" style="78" bestFit="1" customWidth="1"/>
    <col min="3878" max="3878" width="12.7109375" style="78" bestFit="1" customWidth="1"/>
    <col min="3879" max="3880" width="12.7109375" style="78" customWidth="1"/>
    <col min="3881" max="3881" width="13.42578125" style="78" bestFit="1" customWidth="1"/>
    <col min="3882" max="3882" width="11.42578125" style="78" bestFit="1" customWidth="1"/>
    <col min="3883" max="3883" width="6.140625" style="78" customWidth="1"/>
    <col min="3884" max="3884" width="24.5703125" style="78" customWidth="1"/>
    <col min="3885" max="4098" width="11.42578125" style="78"/>
    <col min="4099" max="4099" width="48" style="78" bestFit="1" customWidth="1"/>
    <col min="4100" max="4100" width="10.5703125" style="78" bestFit="1" customWidth="1"/>
    <col min="4101" max="4101" width="12.5703125" style="78" bestFit="1" customWidth="1"/>
    <col min="4102" max="4102" width="11" style="78" bestFit="1" customWidth="1"/>
    <col min="4103" max="4103" width="9.7109375" style="78" bestFit="1" customWidth="1"/>
    <col min="4104" max="4104" width="10.42578125" style="78" bestFit="1" customWidth="1"/>
    <col min="4105" max="4105" width="10.140625" style="78" bestFit="1" customWidth="1"/>
    <col min="4106" max="4106" width="9.5703125" style="78" bestFit="1" customWidth="1"/>
    <col min="4107" max="4107" width="11.7109375" style="78" bestFit="1" customWidth="1"/>
    <col min="4108" max="4108" width="10" style="78" bestFit="1" customWidth="1"/>
    <col min="4109" max="4109" width="9" style="78" bestFit="1" customWidth="1"/>
    <col min="4110" max="4110" width="9.5703125" style="78" bestFit="1" customWidth="1"/>
    <col min="4111" max="4116" width="8.85546875" style="78" bestFit="1" customWidth="1"/>
    <col min="4117" max="4117" width="10.5703125" style="78" bestFit="1" customWidth="1"/>
    <col min="4118" max="4118" width="8.85546875" style="78" bestFit="1" customWidth="1"/>
    <col min="4119" max="4119" width="10.5703125" style="78" bestFit="1" customWidth="1"/>
    <col min="4120" max="4120" width="8.85546875" style="78" bestFit="1" customWidth="1"/>
    <col min="4121" max="4121" width="10.5703125" style="78" bestFit="1" customWidth="1"/>
    <col min="4122" max="4122" width="8.85546875" style="78" bestFit="1" customWidth="1"/>
    <col min="4123" max="4123" width="10.5703125" style="78" bestFit="1" customWidth="1"/>
    <col min="4124" max="4124" width="13.42578125" style="78" bestFit="1" customWidth="1"/>
    <col min="4125" max="4125" width="11.42578125" style="78" bestFit="1" customWidth="1"/>
    <col min="4126" max="4128" width="5.85546875" style="78" customWidth="1"/>
    <col min="4129" max="4129" width="6.140625" style="78" customWidth="1"/>
    <col min="4130" max="4130" width="46.42578125" style="78" bestFit="1" customWidth="1"/>
    <col min="4131" max="4131" width="8.85546875" style="78" bestFit="1" customWidth="1"/>
    <col min="4132" max="4132" width="13.85546875" style="78" customWidth="1"/>
    <col min="4133" max="4133" width="13.140625" style="78" bestFit="1" customWidth="1"/>
    <col min="4134" max="4134" width="12.7109375" style="78" bestFit="1" customWidth="1"/>
    <col min="4135" max="4136" width="12.7109375" style="78" customWidth="1"/>
    <col min="4137" max="4137" width="13.42578125" style="78" bestFit="1" customWidth="1"/>
    <col min="4138" max="4138" width="11.42578125" style="78" bestFit="1" customWidth="1"/>
    <col min="4139" max="4139" width="6.140625" style="78" customWidth="1"/>
    <col min="4140" max="4140" width="24.5703125" style="78" customWidth="1"/>
    <col min="4141" max="4354" width="11.42578125" style="78"/>
    <col min="4355" max="4355" width="48" style="78" bestFit="1" customWidth="1"/>
    <col min="4356" max="4356" width="10.5703125" style="78" bestFit="1" customWidth="1"/>
    <col min="4357" max="4357" width="12.5703125" style="78" bestFit="1" customWidth="1"/>
    <col min="4358" max="4358" width="11" style="78" bestFit="1" customWidth="1"/>
    <col min="4359" max="4359" width="9.7109375" style="78" bestFit="1" customWidth="1"/>
    <col min="4360" max="4360" width="10.42578125" style="78" bestFit="1" customWidth="1"/>
    <col min="4361" max="4361" width="10.140625" style="78" bestFit="1" customWidth="1"/>
    <col min="4362" max="4362" width="9.5703125" style="78" bestFit="1" customWidth="1"/>
    <col min="4363" max="4363" width="11.7109375" style="78" bestFit="1" customWidth="1"/>
    <col min="4364" max="4364" width="10" style="78" bestFit="1" customWidth="1"/>
    <col min="4365" max="4365" width="9" style="78" bestFit="1" customWidth="1"/>
    <col min="4366" max="4366" width="9.5703125" style="78" bestFit="1" customWidth="1"/>
    <col min="4367" max="4372" width="8.85546875" style="78" bestFit="1" customWidth="1"/>
    <col min="4373" max="4373" width="10.5703125" style="78" bestFit="1" customWidth="1"/>
    <col min="4374" max="4374" width="8.85546875" style="78" bestFit="1" customWidth="1"/>
    <col min="4375" max="4375" width="10.5703125" style="78" bestFit="1" customWidth="1"/>
    <col min="4376" max="4376" width="8.85546875" style="78" bestFit="1" customWidth="1"/>
    <col min="4377" max="4377" width="10.5703125" style="78" bestFit="1" customWidth="1"/>
    <col min="4378" max="4378" width="8.85546875" style="78" bestFit="1" customWidth="1"/>
    <col min="4379" max="4379" width="10.5703125" style="78" bestFit="1" customWidth="1"/>
    <col min="4380" max="4380" width="13.42578125" style="78" bestFit="1" customWidth="1"/>
    <col min="4381" max="4381" width="11.42578125" style="78" bestFit="1" customWidth="1"/>
    <col min="4382" max="4384" width="5.85546875" style="78" customWidth="1"/>
    <col min="4385" max="4385" width="6.140625" style="78" customWidth="1"/>
    <col min="4386" max="4386" width="46.42578125" style="78" bestFit="1" customWidth="1"/>
    <col min="4387" max="4387" width="8.85546875" style="78" bestFit="1" customWidth="1"/>
    <col min="4388" max="4388" width="13.85546875" style="78" customWidth="1"/>
    <col min="4389" max="4389" width="13.140625" style="78" bestFit="1" customWidth="1"/>
    <col min="4390" max="4390" width="12.7109375" style="78" bestFit="1" customWidth="1"/>
    <col min="4391" max="4392" width="12.7109375" style="78" customWidth="1"/>
    <col min="4393" max="4393" width="13.42578125" style="78" bestFit="1" customWidth="1"/>
    <col min="4394" max="4394" width="11.42578125" style="78" bestFit="1" customWidth="1"/>
    <col min="4395" max="4395" width="6.140625" style="78" customWidth="1"/>
    <col min="4396" max="4396" width="24.5703125" style="78" customWidth="1"/>
    <col min="4397" max="4610" width="11.42578125" style="78"/>
    <col min="4611" max="4611" width="48" style="78" bestFit="1" customWidth="1"/>
    <col min="4612" max="4612" width="10.5703125" style="78" bestFit="1" customWidth="1"/>
    <col min="4613" max="4613" width="12.5703125" style="78" bestFit="1" customWidth="1"/>
    <col min="4614" max="4614" width="11" style="78" bestFit="1" customWidth="1"/>
    <col min="4615" max="4615" width="9.7109375" style="78" bestFit="1" customWidth="1"/>
    <col min="4616" max="4616" width="10.42578125" style="78" bestFit="1" customWidth="1"/>
    <col min="4617" max="4617" width="10.140625" style="78" bestFit="1" customWidth="1"/>
    <col min="4618" max="4618" width="9.5703125" style="78" bestFit="1" customWidth="1"/>
    <col min="4619" max="4619" width="11.7109375" style="78" bestFit="1" customWidth="1"/>
    <col min="4620" max="4620" width="10" style="78" bestFit="1" customWidth="1"/>
    <col min="4621" max="4621" width="9" style="78" bestFit="1" customWidth="1"/>
    <col min="4622" max="4622" width="9.5703125" style="78" bestFit="1" customWidth="1"/>
    <col min="4623" max="4628" width="8.85546875" style="78" bestFit="1" customWidth="1"/>
    <col min="4629" max="4629" width="10.5703125" style="78" bestFit="1" customWidth="1"/>
    <col min="4630" max="4630" width="8.85546875" style="78" bestFit="1" customWidth="1"/>
    <col min="4631" max="4631" width="10.5703125" style="78" bestFit="1" customWidth="1"/>
    <col min="4632" max="4632" width="8.85546875" style="78" bestFit="1" customWidth="1"/>
    <col min="4633" max="4633" width="10.5703125" style="78" bestFit="1" customWidth="1"/>
    <col min="4634" max="4634" width="8.85546875" style="78" bestFit="1" customWidth="1"/>
    <col min="4635" max="4635" width="10.5703125" style="78" bestFit="1" customWidth="1"/>
    <col min="4636" max="4636" width="13.42578125" style="78" bestFit="1" customWidth="1"/>
    <col min="4637" max="4637" width="11.42578125" style="78" bestFit="1" customWidth="1"/>
    <col min="4638" max="4640" width="5.85546875" style="78" customWidth="1"/>
    <col min="4641" max="4641" width="6.140625" style="78" customWidth="1"/>
    <col min="4642" max="4642" width="46.42578125" style="78" bestFit="1" customWidth="1"/>
    <col min="4643" max="4643" width="8.85546875" style="78" bestFit="1" customWidth="1"/>
    <col min="4644" max="4644" width="13.85546875" style="78" customWidth="1"/>
    <col min="4645" max="4645" width="13.140625" style="78" bestFit="1" customWidth="1"/>
    <col min="4646" max="4646" width="12.7109375" style="78" bestFit="1" customWidth="1"/>
    <col min="4647" max="4648" width="12.7109375" style="78" customWidth="1"/>
    <col min="4649" max="4649" width="13.42578125" style="78" bestFit="1" customWidth="1"/>
    <col min="4650" max="4650" width="11.42578125" style="78" bestFit="1" customWidth="1"/>
    <col min="4651" max="4651" width="6.140625" style="78" customWidth="1"/>
    <col min="4652" max="4652" width="24.5703125" style="78" customWidth="1"/>
    <col min="4653" max="4866" width="11.42578125" style="78"/>
    <col min="4867" max="4867" width="48" style="78" bestFit="1" customWidth="1"/>
    <col min="4868" max="4868" width="10.5703125" style="78" bestFit="1" customWidth="1"/>
    <col min="4869" max="4869" width="12.5703125" style="78" bestFit="1" customWidth="1"/>
    <col min="4870" max="4870" width="11" style="78" bestFit="1" customWidth="1"/>
    <col min="4871" max="4871" width="9.7109375" style="78" bestFit="1" customWidth="1"/>
    <col min="4872" max="4872" width="10.42578125" style="78" bestFit="1" customWidth="1"/>
    <col min="4873" max="4873" width="10.140625" style="78" bestFit="1" customWidth="1"/>
    <col min="4874" max="4874" width="9.5703125" style="78" bestFit="1" customWidth="1"/>
    <col min="4875" max="4875" width="11.7109375" style="78" bestFit="1" customWidth="1"/>
    <col min="4876" max="4876" width="10" style="78" bestFit="1" customWidth="1"/>
    <col min="4877" max="4877" width="9" style="78" bestFit="1" customWidth="1"/>
    <col min="4878" max="4878" width="9.5703125" style="78" bestFit="1" customWidth="1"/>
    <col min="4879" max="4884" width="8.85546875" style="78" bestFit="1" customWidth="1"/>
    <col min="4885" max="4885" width="10.5703125" style="78" bestFit="1" customWidth="1"/>
    <col min="4886" max="4886" width="8.85546875" style="78" bestFit="1" customWidth="1"/>
    <col min="4887" max="4887" width="10.5703125" style="78" bestFit="1" customWidth="1"/>
    <col min="4888" max="4888" width="8.85546875" style="78" bestFit="1" customWidth="1"/>
    <col min="4889" max="4889" width="10.5703125" style="78" bestFit="1" customWidth="1"/>
    <col min="4890" max="4890" width="8.85546875" style="78" bestFit="1" customWidth="1"/>
    <col min="4891" max="4891" width="10.5703125" style="78" bestFit="1" customWidth="1"/>
    <col min="4892" max="4892" width="13.42578125" style="78" bestFit="1" customWidth="1"/>
    <col min="4893" max="4893" width="11.42578125" style="78" bestFit="1" customWidth="1"/>
    <col min="4894" max="4896" width="5.85546875" style="78" customWidth="1"/>
    <col min="4897" max="4897" width="6.140625" style="78" customWidth="1"/>
    <col min="4898" max="4898" width="46.42578125" style="78" bestFit="1" customWidth="1"/>
    <col min="4899" max="4899" width="8.85546875" style="78" bestFit="1" customWidth="1"/>
    <col min="4900" max="4900" width="13.85546875" style="78" customWidth="1"/>
    <col min="4901" max="4901" width="13.140625" style="78" bestFit="1" customWidth="1"/>
    <col min="4902" max="4902" width="12.7109375" style="78" bestFit="1" customWidth="1"/>
    <col min="4903" max="4904" width="12.7109375" style="78" customWidth="1"/>
    <col min="4905" max="4905" width="13.42578125" style="78" bestFit="1" customWidth="1"/>
    <col min="4906" max="4906" width="11.42578125" style="78" bestFit="1" customWidth="1"/>
    <col min="4907" max="4907" width="6.140625" style="78" customWidth="1"/>
    <col min="4908" max="4908" width="24.5703125" style="78" customWidth="1"/>
    <col min="4909" max="5122" width="11.42578125" style="78"/>
    <col min="5123" max="5123" width="48" style="78" bestFit="1" customWidth="1"/>
    <col min="5124" max="5124" width="10.5703125" style="78" bestFit="1" customWidth="1"/>
    <col min="5125" max="5125" width="12.5703125" style="78" bestFit="1" customWidth="1"/>
    <col min="5126" max="5126" width="11" style="78" bestFit="1" customWidth="1"/>
    <col min="5127" max="5127" width="9.7109375" style="78" bestFit="1" customWidth="1"/>
    <col min="5128" max="5128" width="10.42578125" style="78" bestFit="1" customWidth="1"/>
    <col min="5129" max="5129" width="10.140625" style="78" bestFit="1" customWidth="1"/>
    <col min="5130" max="5130" width="9.5703125" style="78" bestFit="1" customWidth="1"/>
    <col min="5131" max="5131" width="11.7109375" style="78" bestFit="1" customWidth="1"/>
    <col min="5132" max="5132" width="10" style="78" bestFit="1" customWidth="1"/>
    <col min="5133" max="5133" width="9" style="78" bestFit="1" customWidth="1"/>
    <col min="5134" max="5134" width="9.5703125" style="78" bestFit="1" customWidth="1"/>
    <col min="5135" max="5140" width="8.85546875" style="78" bestFit="1" customWidth="1"/>
    <col min="5141" max="5141" width="10.5703125" style="78" bestFit="1" customWidth="1"/>
    <col min="5142" max="5142" width="8.85546875" style="78" bestFit="1" customWidth="1"/>
    <col min="5143" max="5143" width="10.5703125" style="78" bestFit="1" customWidth="1"/>
    <col min="5144" max="5144" width="8.85546875" style="78" bestFit="1" customWidth="1"/>
    <col min="5145" max="5145" width="10.5703125" style="78" bestFit="1" customWidth="1"/>
    <col min="5146" max="5146" width="8.85546875" style="78" bestFit="1" customWidth="1"/>
    <col min="5147" max="5147" width="10.5703125" style="78" bestFit="1" customWidth="1"/>
    <col min="5148" max="5148" width="13.42578125" style="78" bestFit="1" customWidth="1"/>
    <col min="5149" max="5149" width="11.42578125" style="78" bestFit="1" customWidth="1"/>
    <col min="5150" max="5152" width="5.85546875" style="78" customWidth="1"/>
    <col min="5153" max="5153" width="6.140625" style="78" customWidth="1"/>
    <col min="5154" max="5154" width="46.42578125" style="78" bestFit="1" customWidth="1"/>
    <col min="5155" max="5155" width="8.85546875" style="78" bestFit="1" customWidth="1"/>
    <col min="5156" max="5156" width="13.85546875" style="78" customWidth="1"/>
    <col min="5157" max="5157" width="13.140625" style="78" bestFit="1" customWidth="1"/>
    <col min="5158" max="5158" width="12.7109375" style="78" bestFit="1" customWidth="1"/>
    <col min="5159" max="5160" width="12.7109375" style="78" customWidth="1"/>
    <col min="5161" max="5161" width="13.42578125" style="78" bestFit="1" customWidth="1"/>
    <col min="5162" max="5162" width="11.42578125" style="78" bestFit="1" customWidth="1"/>
    <col min="5163" max="5163" width="6.140625" style="78" customWidth="1"/>
    <col min="5164" max="5164" width="24.5703125" style="78" customWidth="1"/>
    <col min="5165" max="5378" width="11.42578125" style="78"/>
    <col min="5379" max="5379" width="48" style="78" bestFit="1" customWidth="1"/>
    <col min="5380" max="5380" width="10.5703125" style="78" bestFit="1" customWidth="1"/>
    <col min="5381" max="5381" width="12.5703125" style="78" bestFit="1" customWidth="1"/>
    <col min="5382" max="5382" width="11" style="78" bestFit="1" customWidth="1"/>
    <col min="5383" max="5383" width="9.7109375" style="78" bestFit="1" customWidth="1"/>
    <col min="5384" max="5384" width="10.42578125" style="78" bestFit="1" customWidth="1"/>
    <col min="5385" max="5385" width="10.140625" style="78" bestFit="1" customWidth="1"/>
    <col min="5386" max="5386" width="9.5703125" style="78" bestFit="1" customWidth="1"/>
    <col min="5387" max="5387" width="11.7109375" style="78" bestFit="1" customWidth="1"/>
    <col min="5388" max="5388" width="10" style="78" bestFit="1" customWidth="1"/>
    <col min="5389" max="5389" width="9" style="78" bestFit="1" customWidth="1"/>
    <col min="5390" max="5390" width="9.5703125" style="78" bestFit="1" customWidth="1"/>
    <col min="5391" max="5396" width="8.85546875" style="78" bestFit="1" customWidth="1"/>
    <col min="5397" max="5397" width="10.5703125" style="78" bestFit="1" customWidth="1"/>
    <col min="5398" max="5398" width="8.85546875" style="78" bestFit="1" customWidth="1"/>
    <col min="5399" max="5399" width="10.5703125" style="78" bestFit="1" customWidth="1"/>
    <col min="5400" max="5400" width="8.85546875" style="78" bestFit="1" customWidth="1"/>
    <col min="5401" max="5401" width="10.5703125" style="78" bestFit="1" customWidth="1"/>
    <col min="5402" max="5402" width="8.85546875" style="78" bestFit="1" customWidth="1"/>
    <col min="5403" max="5403" width="10.5703125" style="78" bestFit="1" customWidth="1"/>
    <col min="5404" max="5404" width="13.42578125" style="78" bestFit="1" customWidth="1"/>
    <col min="5405" max="5405" width="11.42578125" style="78" bestFit="1" customWidth="1"/>
    <col min="5406" max="5408" width="5.85546875" style="78" customWidth="1"/>
    <col min="5409" max="5409" width="6.140625" style="78" customWidth="1"/>
    <col min="5410" max="5410" width="46.42578125" style="78" bestFit="1" customWidth="1"/>
    <col min="5411" max="5411" width="8.85546875" style="78" bestFit="1" customWidth="1"/>
    <col min="5412" max="5412" width="13.85546875" style="78" customWidth="1"/>
    <col min="5413" max="5413" width="13.140625" style="78" bestFit="1" customWidth="1"/>
    <col min="5414" max="5414" width="12.7109375" style="78" bestFit="1" customWidth="1"/>
    <col min="5415" max="5416" width="12.7109375" style="78" customWidth="1"/>
    <col min="5417" max="5417" width="13.42578125" style="78" bestFit="1" customWidth="1"/>
    <col min="5418" max="5418" width="11.42578125" style="78" bestFit="1" customWidth="1"/>
    <col min="5419" max="5419" width="6.140625" style="78" customWidth="1"/>
    <col min="5420" max="5420" width="24.5703125" style="78" customWidth="1"/>
    <col min="5421" max="5634" width="11.42578125" style="78"/>
    <col min="5635" max="5635" width="48" style="78" bestFit="1" customWidth="1"/>
    <col min="5636" max="5636" width="10.5703125" style="78" bestFit="1" customWidth="1"/>
    <col min="5637" max="5637" width="12.5703125" style="78" bestFit="1" customWidth="1"/>
    <col min="5638" max="5638" width="11" style="78" bestFit="1" customWidth="1"/>
    <col min="5639" max="5639" width="9.7109375" style="78" bestFit="1" customWidth="1"/>
    <col min="5640" max="5640" width="10.42578125" style="78" bestFit="1" customWidth="1"/>
    <col min="5641" max="5641" width="10.140625" style="78" bestFit="1" customWidth="1"/>
    <col min="5642" max="5642" width="9.5703125" style="78" bestFit="1" customWidth="1"/>
    <col min="5643" max="5643" width="11.7109375" style="78" bestFit="1" customWidth="1"/>
    <col min="5644" max="5644" width="10" style="78" bestFit="1" customWidth="1"/>
    <col min="5645" max="5645" width="9" style="78" bestFit="1" customWidth="1"/>
    <col min="5646" max="5646" width="9.5703125" style="78" bestFit="1" customWidth="1"/>
    <col min="5647" max="5652" width="8.85546875" style="78" bestFit="1" customWidth="1"/>
    <col min="5653" max="5653" width="10.5703125" style="78" bestFit="1" customWidth="1"/>
    <col min="5654" max="5654" width="8.85546875" style="78" bestFit="1" customWidth="1"/>
    <col min="5655" max="5655" width="10.5703125" style="78" bestFit="1" customWidth="1"/>
    <col min="5656" max="5656" width="8.85546875" style="78" bestFit="1" customWidth="1"/>
    <col min="5657" max="5657" width="10.5703125" style="78" bestFit="1" customWidth="1"/>
    <col min="5658" max="5658" width="8.85546875" style="78" bestFit="1" customWidth="1"/>
    <col min="5659" max="5659" width="10.5703125" style="78" bestFit="1" customWidth="1"/>
    <col min="5660" max="5660" width="13.42578125" style="78" bestFit="1" customWidth="1"/>
    <col min="5661" max="5661" width="11.42578125" style="78" bestFit="1" customWidth="1"/>
    <col min="5662" max="5664" width="5.85546875" style="78" customWidth="1"/>
    <col min="5665" max="5665" width="6.140625" style="78" customWidth="1"/>
    <col min="5666" max="5666" width="46.42578125" style="78" bestFit="1" customWidth="1"/>
    <col min="5667" max="5667" width="8.85546875" style="78" bestFit="1" customWidth="1"/>
    <col min="5668" max="5668" width="13.85546875" style="78" customWidth="1"/>
    <col min="5669" max="5669" width="13.140625" style="78" bestFit="1" customWidth="1"/>
    <col min="5670" max="5670" width="12.7109375" style="78" bestFit="1" customWidth="1"/>
    <col min="5671" max="5672" width="12.7109375" style="78" customWidth="1"/>
    <col min="5673" max="5673" width="13.42578125" style="78" bestFit="1" customWidth="1"/>
    <col min="5674" max="5674" width="11.42578125" style="78" bestFit="1" customWidth="1"/>
    <col min="5675" max="5675" width="6.140625" style="78" customWidth="1"/>
    <col min="5676" max="5676" width="24.5703125" style="78" customWidth="1"/>
    <col min="5677" max="5890" width="11.42578125" style="78"/>
    <col min="5891" max="5891" width="48" style="78" bestFit="1" customWidth="1"/>
    <col min="5892" max="5892" width="10.5703125" style="78" bestFit="1" customWidth="1"/>
    <col min="5893" max="5893" width="12.5703125" style="78" bestFit="1" customWidth="1"/>
    <col min="5894" max="5894" width="11" style="78" bestFit="1" customWidth="1"/>
    <col min="5895" max="5895" width="9.7109375" style="78" bestFit="1" customWidth="1"/>
    <col min="5896" max="5896" width="10.42578125" style="78" bestFit="1" customWidth="1"/>
    <col min="5897" max="5897" width="10.140625" style="78" bestFit="1" customWidth="1"/>
    <col min="5898" max="5898" width="9.5703125" style="78" bestFit="1" customWidth="1"/>
    <col min="5899" max="5899" width="11.7109375" style="78" bestFit="1" customWidth="1"/>
    <col min="5900" max="5900" width="10" style="78" bestFit="1" customWidth="1"/>
    <col min="5901" max="5901" width="9" style="78" bestFit="1" customWidth="1"/>
    <col min="5902" max="5902" width="9.5703125" style="78" bestFit="1" customWidth="1"/>
    <col min="5903" max="5908" width="8.85546875" style="78" bestFit="1" customWidth="1"/>
    <col min="5909" max="5909" width="10.5703125" style="78" bestFit="1" customWidth="1"/>
    <col min="5910" max="5910" width="8.85546875" style="78" bestFit="1" customWidth="1"/>
    <col min="5911" max="5911" width="10.5703125" style="78" bestFit="1" customWidth="1"/>
    <col min="5912" max="5912" width="8.85546875" style="78" bestFit="1" customWidth="1"/>
    <col min="5913" max="5913" width="10.5703125" style="78" bestFit="1" customWidth="1"/>
    <col min="5914" max="5914" width="8.85546875" style="78" bestFit="1" customWidth="1"/>
    <col min="5915" max="5915" width="10.5703125" style="78" bestFit="1" customWidth="1"/>
    <col min="5916" max="5916" width="13.42578125" style="78" bestFit="1" customWidth="1"/>
    <col min="5917" max="5917" width="11.42578125" style="78" bestFit="1" customWidth="1"/>
    <col min="5918" max="5920" width="5.85546875" style="78" customWidth="1"/>
    <col min="5921" max="5921" width="6.140625" style="78" customWidth="1"/>
    <col min="5922" max="5922" width="46.42578125" style="78" bestFit="1" customWidth="1"/>
    <col min="5923" max="5923" width="8.85546875" style="78" bestFit="1" customWidth="1"/>
    <col min="5924" max="5924" width="13.85546875" style="78" customWidth="1"/>
    <col min="5925" max="5925" width="13.140625" style="78" bestFit="1" customWidth="1"/>
    <col min="5926" max="5926" width="12.7109375" style="78" bestFit="1" customWidth="1"/>
    <col min="5927" max="5928" width="12.7109375" style="78" customWidth="1"/>
    <col min="5929" max="5929" width="13.42578125" style="78" bestFit="1" customWidth="1"/>
    <col min="5930" max="5930" width="11.42578125" style="78" bestFit="1" customWidth="1"/>
    <col min="5931" max="5931" width="6.140625" style="78" customWidth="1"/>
    <col min="5932" max="5932" width="24.5703125" style="78" customWidth="1"/>
    <col min="5933" max="6146" width="11.42578125" style="78"/>
    <col min="6147" max="6147" width="48" style="78" bestFit="1" customWidth="1"/>
    <col min="6148" max="6148" width="10.5703125" style="78" bestFit="1" customWidth="1"/>
    <col min="6149" max="6149" width="12.5703125" style="78" bestFit="1" customWidth="1"/>
    <col min="6150" max="6150" width="11" style="78" bestFit="1" customWidth="1"/>
    <col min="6151" max="6151" width="9.7109375" style="78" bestFit="1" customWidth="1"/>
    <col min="6152" max="6152" width="10.42578125" style="78" bestFit="1" customWidth="1"/>
    <col min="6153" max="6153" width="10.140625" style="78" bestFit="1" customWidth="1"/>
    <col min="6154" max="6154" width="9.5703125" style="78" bestFit="1" customWidth="1"/>
    <col min="6155" max="6155" width="11.7109375" style="78" bestFit="1" customWidth="1"/>
    <col min="6156" max="6156" width="10" style="78" bestFit="1" customWidth="1"/>
    <col min="6157" max="6157" width="9" style="78" bestFit="1" customWidth="1"/>
    <col min="6158" max="6158" width="9.5703125" style="78" bestFit="1" customWidth="1"/>
    <col min="6159" max="6164" width="8.85546875" style="78" bestFit="1" customWidth="1"/>
    <col min="6165" max="6165" width="10.5703125" style="78" bestFit="1" customWidth="1"/>
    <col min="6166" max="6166" width="8.85546875" style="78" bestFit="1" customWidth="1"/>
    <col min="6167" max="6167" width="10.5703125" style="78" bestFit="1" customWidth="1"/>
    <col min="6168" max="6168" width="8.85546875" style="78" bestFit="1" customWidth="1"/>
    <col min="6169" max="6169" width="10.5703125" style="78" bestFit="1" customWidth="1"/>
    <col min="6170" max="6170" width="8.85546875" style="78" bestFit="1" customWidth="1"/>
    <col min="6171" max="6171" width="10.5703125" style="78" bestFit="1" customWidth="1"/>
    <col min="6172" max="6172" width="13.42578125" style="78" bestFit="1" customWidth="1"/>
    <col min="6173" max="6173" width="11.42578125" style="78" bestFit="1" customWidth="1"/>
    <col min="6174" max="6176" width="5.85546875" style="78" customWidth="1"/>
    <col min="6177" max="6177" width="6.140625" style="78" customWidth="1"/>
    <col min="6178" max="6178" width="46.42578125" style="78" bestFit="1" customWidth="1"/>
    <col min="6179" max="6179" width="8.85546875" style="78" bestFit="1" customWidth="1"/>
    <col min="6180" max="6180" width="13.85546875" style="78" customWidth="1"/>
    <col min="6181" max="6181" width="13.140625" style="78" bestFit="1" customWidth="1"/>
    <col min="6182" max="6182" width="12.7109375" style="78" bestFit="1" customWidth="1"/>
    <col min="6183" max="6184" width="12.7109375" style="78" customWidth="1"/>
    <col min="6185" max="6185" width="13.42578125" style="78" bestFit="1" customWidth="1"/>
    <col min="6186" max="6186" width="11.42578125" style="78" bestFit="1" customWidth="1"/>
    <col min="6187" max="6187" width="6.140625" style="78" customWidth="1"/>
    <col min="6188" max="6188" width="24.5703125" style="78" customWidth="1"/>
    <col min="6189" max="6402" width="11.42578125" style="78"/>
    <col min="6403" max="6403" width="48" style="78" bestFit="1" customWidth="1"/>
    <col min="6404" max="6404" width="10.5703125" style="78" bestFit="1" customWidth="1"/>
    <col min="6405" max="6405" width="12.5703125" style="78" bestFit="1" customWidth="1"/>
    <col min="6406" max="6406" width="11" style="78" bestFit="1" customWidth="1"/>
    <col min="6407" max="6407" width="9.7109375" style="78" bestFit="1" customWidth="1"/>
    <col min="6408" max="6408" width="10.42578125" style="78" bestFit="1" customWidth="1"/>
    <col min="6409" max="6409" width="10.140625" style="78" bestFit="1" customWidth="1"/>
    <col min="6410" max="6410" width="9.5703125" style="78" bestFit="1" customWidth="1"/>
    <col min="6411" max="6411" width="11.7109375" style="78" bestFit="1" customWidth="1"/>
    <col min="6412" max="6412" width="10" style="78" bestFit="1" customWidth="1"/>
    <col min="6413" max="6413" width="9" style="78" bestFit="1" customWidth="1"/>
    <col min="6414" max="6414" width="9.5703125" style="78" bestFit="1" customWidth="1"/>
    <col min="6415" max="6420" width="8.85546875" style="78" bestFit="1" customWidth="1"/>
    <col min="6421" max="6421" width="10.5703125" style="78" bestFit="1" customWidth="1"/>
    <col min="6422" max="6422" width="8.85546875" style="78" bestFit="1" customWidth="1"/>
    <col min="6423" max="6423" width="10.5703125" style="78" bestFit="1" customWidth="1"/>
    <col min="6424" max="6424" width="8.85546875" style="78" bestFit="1" customWidth="1"/>
    <col min="6425" max="6425" width="10.5703125" style="78" bestFit="1" customWidth="1"/>
    <col min="6426" max="6426" width="8.85546875" style="78" bestFit="1" customWidth="1"/>
    <col min="6427" max="6427" width="10.5703125" style="78" bestFit="1" customWidth="1"/>
    <col min="6428" max="6428" width="13.42578125" style="78" bestFit="1" customWidth="1"/>
    <col min="6429" max="6429" width="11.42578125" style="78" bestFit="1" customWidth="1"/>
    <col min="6430" max="6432" width="5.85546875" style="78" customWidth="1"/>
    <col min="6433" max="6433" width="6.140625" style="78" customWidth="1"/>
    <col min="6434" max="6434" width="46.42578125" style="78" bestFit="1" customWidth="1"/>
    <col min="6435" max="6435" width="8.85546875" style="78" bestFit="1" customWidth="1"/>
    <col min="6436" max="6436" width="13.85546875" style="78" customWidth="1"/>
    <col min="6437" max="6437" width="13.140625" style="78" bestFit="1" customWidth="1"/>
    <col min="6438" max="6438" width="12.7109375" style="78" bestFit="1" customWidth="1"/>
    <col min="6439" max="6440" width="12.7109375" style="78" customWidth="1"/>
    <col min="6441" max="6441" width="13.42578125" style="78" bestFit="1" customWidth="1"/>
    <col min="6442" max="6442" width="11.42578125" style="78" bestFit="1" customWidth="1"/>
    <col min="6443" max="6443" width="6.140625" style="78" customWidth="1"/>
    <col min="6444" max="6444" width="24.5703125" style="78" customWidth="1"/>
    <col min="6445" max="6658" width="11.42578125" style="78"/>
    <col min="6659" max="6659" width="48" style="78" bestFit="1" customWidth="1"/>
    <col min="6660" max="6660" width="10.5703125" style="78" bestFit="1" customWidth="1"/>
    <col min="6661" max="6661" width="12.5703125" style="78" bestFit="1" customWidth="1"/>
    <col min="6662" max="6662" width="11" style="78" bestFit="1" customWidth="1"/>
    <col min="6663" max="6663" width="9.7109375" style="78" bestFit="1" customWidth="1"/>
    <col min="6664" max="6664" width="10.42578125" style="78" bestFit="1" customWidth="1"/>
    <col min="6665" max="6665" width="10.140625" style="78" bestFit="1" customWidth="1"/>
    <col min="6666" max="6666" width="9.5703125" style="78" bestFit="1" customWidth="1"/>
    <col min="6667" max="6667" width="11.7109375" style="78" bestFit="1" customWidth="1"/>
    <col min="6668" max="6668" width="10" style="78" bestFit="1" customWidth="1"/>
    <col min="6669" max="6669" width="9" style="78" bestFit="1" customWidth="1"/>
    <col min="6670" max="6670" width="9.5703125" style="78" bestFit="1" customWidth="1"/>
    <col min="6671" max="6676" width="8.85546875" style="78" bestFit="1" customWidth="1"/>
    <col min="6677" max="6677" width="10.5703125" style="78" bestFit="1" customWidth="1"/>
    <col min="6678" max="6678" width="8.85546875" style="78" bestFit="1" customWidth="1"/>
    <col min="6679" max="6679" width="10.5703125" style="78" bestFit="1" customWidth="1"/>
    <col min="6680" max="6680" width="8.85546875" style="78" bestFit="1" customWidth="1"/>
    <col min="6681" max="6681" width="10.5703125" style="78" bestFit="1" customWidth="1"/>
    <col min="6682" max="6682" width="8.85546875" style="78" bestFit="1" customWidth="1"/>
    <col min="6683" max="6683" width="10.5703125" style="78" bestFit="1" customWidth="1"/>
    <col min="6684" max="6684" width="13.42578125" style="78" bestFit="1" customWidth="1"/>
    <col min="6685" max="6685" width="11.42578125" style="78" bestFit="1" customWidth="1"/>
    <col min="6686" max="6688" width="5.85546875" style="78" customWidth="1"/>
    <col min="6689" max="6689" width="6.140625" style="78" customWidth="1"/>
    <col min="6690" max="6690" width="46.42578125" style="78" bestFit="1" customWidth="1"/>
    <col min="6691" max="6691" width="8.85546875" style="78" bestFit="1" customWidth="1"/>
    <col min="6692" max="6692" width="13.85546875" style="78" customWidth="1"/>
    <col min="6693" max="6693" width="13.140625" style="78" bestFit="1" customWidth="1"/>
    <col min="6694" max="6694" width="12.7109375" style="78" bestFit="1" customWidth="1"/>
    <col min="6695" max="6696" width="12.7109375" style="78" customWidth="1"/>
    <col min="6697" max="6697" width="13.42578125" style="78" bestFit="1" customWidth="1"/>
    <col min="6698" max="6698" width="11.42578125" style="78" bestFit="1" customWidth="1"/>
    <col min="6699" max="6699" width="6.140625" style="78" customWidth="1"/>
    <col min="6700" max="6700" width="24.5703125" style="78" customWidth="1"/>
    <col min="6701" max="6914" width="11.42578125" style="78"/>
    <col min="6915" max="6915" width="48" style="78" bestFit="1" customWidth="1"/>
    <col min="6916" max="6916" width="10.5703125" style="78" bestFit="1" customWidth="1"/>
    <col min="6917" max="6917" width="12.5703125" style="78" bestFit="1" customWidth="1"/>
    <col min="6918" max="6918" width="11" style="78" bestFit="1" customWidth="1"/>
    <col min="6919" max="6919" width="9.7109375" style="78" bestFit="1" customWidth="1"/>
    <col min="6920" max="6920" width="10.42578125" style="78" bestFit="1" customWidth="1"/>
    <col min="6921" max="6921" width="10.140625" style="78" bestFit="1" customWidth="1"/>
    <col min="6922" max="6922" width="9.5703125" style="78" bestFit="1" customWidth="1"/>
    <col min="6923" max="6923" width="11.7109375" style="78" bestFit="1" customWidth="1"/>
    <col min="6924" max="6924" width="10" style="78" bestFit="1" customWidth="1"/>
    <col min="6925" max="6925" width="9" style="78" bestFit="1" customWidth="1"/>
    <col min="6926" max="6926" width="9.5703125" style="78" bestFit="1" customWidth="1"/>
    <col min="6927" max="6932" width="8.85546875" style="78" bestFit="1" customWidth="1"/>
    <col min="6933" max="6933" width="10.5703125" style="78" bestFit="1" customWidth="1"/>
    <col min="6934" max="6934" width="8.85546875" style="78" bestFit="1" customWidth="1"/>
    <col min="6935" max="6935" width="10.5703125" style="78" bestFit="1" customWidth="1"/>
    <col min="6936" max="6936" width="8.85546875" style="78" bestFit="1" customWidth="1"/>
    <col min="6937" max="6937" width="10.5703125" style="78" bestFit="1" customWidth="1"/>
    <col min="6938" max="6938" width="8.85546875" style="78" bestFit="1" customWidth="1"/>
    <col min="6939" max="6939" width="10.5703125" style="78" bestFit="1" customWidth="1"/>
    <col min="6940" max="6940" width="13.42578125" style="78" bestFit="1" customWidth="1"/>
    <col min="6941" max="6941" width="11.42578125" style="78" bestFit="1" customWidth="1"/>
    <col min="6942" max="6944" width="5.85546875" style="78" customWidth="1"/>
    <col min="6945" max="6945" width="6.140625" style="78" customWidth="1"/>
    <col min="6946" max="6946" width="46.42578125" style="78" bestFit="1" customWidth="1"/>
    <col min="6947" max="6947" width="8.85546875" style="78" bestFit="1" customWidth="1"/>
    <col min="6948" max="6948" width="13.85546875" style="78" customWidth="1"/>
    <col min="6949" max="6949" width="13.140625" style="78" bestFit="1" customWidth="1"/>
    <col min="6950" max="6950" width="12.7109375" style="78" bestFit="1" customWidth="1"/>
    <col min="6951" max="6952" width="12.7109375" style="78" customWidth="1"/>
    <col min="6953" max="6953" width="13.42578125" style="78" bestFit="1" customWidth="1"/>
    <col min="6954" max="6954" width="11.42578125" style="78" bestFit="1" customWidth="1"/>
    <col min="6955" max="6955" width="6.140625" style="78" customWidth="1"/>
    <col min="6956" max="6956" width="24.5703125" style="78" customWidth="1"/>
    <col min="6957" max="7170" width="11.42578125" style="78"/>
    <col min="7171" max="7171" width="48" style="78" bestFit="1" customWidth="1"/>
    <col min="7172" max="7172" width="10.5703125" style="78" bestFit="1" customWidth="1"/>
    <col min="7173" max="7173" width="12.5703125" style="78" bestFit="1" customWidth="1"/>
    <col min="7174" max="7174" width="11" style="78" bestFit="1" customWidth="1"/>
    <col min="7175" max="7175" width="9.7109375" style="78" bestFit="1" customWidth="1"/>
    <col min="7176" max="7176" width="10.42578125" style="78" bestFit="1" customWidth="1"/>
    <col min="7177" max="7177" width="10.140625" style="78" bestFit="1" customWidth="1"/>
    <col min="7178" max="7178" width="9.5703125" style="78" bestFit="1" customWidth="1"/>
    <col min="7179" max="7179" width="11.7109375" style="78" bestFit="1" customWidth="1"/>
    <col min="7180" max="7180" width="10" style="78" bestFit="1" customWidth="1"/>
    <col min="7181" max="7181" width="9" style="78" bestFit="1" customWidth="1"/>
    <col min="7182" max="7182" width="9.5703125" style="78" bestFit="1" customWidth="1"/>
    <col min="7183" max="7188" width="8.85546875" style="78" bestFit="1" customWidth="1"/>
    <col min="7189" max="7189" width="10.5703125" style="78" bestFit="1" customWidth="1"/>
    <col min="7190" max="7190" width="8.85546875" style="78" bestFit="1" customWidth="1"/>
    <col min="7191" max="7191" width="10.5703125" style="78" bestFit="1" customWidth="1"/>
    <col min="7192" max="7192" width="8.85546875" style="78" bestFit="1" customWidth="1"/>
    <col min="7193" max="7193" width="10.5703125" style="78" bestFit="1" customWidth="1"/>
    <col min="7194" max="7194" width="8.85546875" style="78" bestFit="1" customWidth="1"/>
    <col min="7195" max="7195" width="10.5703125" style="78" bestFit="1" customWidth="1"/>
    <col min="7196" max="7196" width="13.42578125" style="78" bestFit="1" customWidth="1"/>
    <col min="7197" max="7197" width="11.42578125" style="78" bestFit="1" customWidth="1"/>
    <col min="7198" max="7200" width="5.85546875" style="78" customWidth="1"/>
    <col min="7201" max="7201" width="6.140625" style="78" customWidth="1"/>
    <col min="7202" max="7202" width="46.42578125" style="78" bestFit="1" customWidth="1"/>
    <col min="7203" max="7203" width="8.85546875" style="78" bestFit="1" customWidth="1"/>
    <col min="7204" max="7204" width="13.85546875" style="78" customWidth="1"/>
    <col min="7205" max="7205" width="13.140625" style="78" bestFit="1" customWidth="1"/>
    <col min="7206" max="7206" width="12.7109375" style="78" bestFit="1" customWidth="1"/>
    <col min="7207" max="7208" width="12.7109375" style="78" customWidth="1"/>
    <col min="7209" max="7209" width="13.42578125" style="78" bestFit="1" customWidth="1"/>
    <col min="7210" max="7210" width="11.42578125" style="78" bestFit="1" customWidth="1"/>
    <col min="7211" max="7211" width="6.140625" style="78" customWidth="1"/>
    <col min="7212" max="7212" width="24.5703125" style="78" customWidth="1"/>
    <col min="7213" max="7426" width="11.42578125" style="78"/>
    <col min="7427" max="7427" width="48" style="78" bestFit="1" customWidth="1"/>
    <col min="7428" max="7428" width="10.5703125" style="78" bestFit="1" customWidth="1"/>
    <col min="7429" max="7429" width="12.5703125" style="78" bestFit="1" customWidth="1"/>
    <col min="7430" max="7430" width="11" style="78" bestFit="1" customWidth="1"/>
    <col min="7431" max="7431" width="9.7109375" style="78" bestFit="1" customWidth="1"/>
    <col min="7432" max="7432" width="10.42578125" style="78" bestFit="1" customWidth="1"/>
    <col min="7433" max="7433" width="10.140625" style="78" bestFit="1" customWidth="1"/>
    <col min="7434" max="7434" width="9.5703125" style="78" bestFit="1" customWidth="1"/>
    <col min="7435" max="7435" width="11.7109375" style="78" bestFit="1" customWidth="1"/>
    <col min="7436" max="7436" width="10" style="78" bestFit="1" customWidth="1"/>
    <col min="7437" max="7437" width="9" style="78" bestFit="1" customWidth="1"/>
    <col min="7438" max="7438" width="9.5703125" style="78" bestFit="1" customWidth="1"/>
    <col min="7439" max="7444" width="8.85546875" style="78" bestFit="1" customWidth="1"/>
    <col min="7445" max="7445" width="10.5703125" style="78" bestFit="1" customWidth="1"/>
    <col min="7446" max="7446" width="8.85546875" style="78" bestFit="1" customWidth="1"/>
    <col min="7447" max="7447" width="10.5703125" style="78" bestFit="1" customWidth="1"/>
    <col min="7448" max="7448" width="8.85546875" style="78" bestFit="1" customWidth="1"/>
    <col min="7449" max="7449" width="10.5703125" style="78" bestFit="1" customWidth="1"/>
    <col min="7450" max="7450" width="8.85546875" style="78" bestFit="1" customWidth="1"/>
    <col min="7451" max="7451" width="10.5703125" style="78" bestFit="1" customWidth="1"/>
    <col min="7452" max="7452" width="13.42578125" style="78" bestFit="1" customWidth="1"/>
    <col min="7453" max="7453" width="11.42578125" style="78" bestFit="1" customWidth="1"/>
    <col min="7454" max="7456" width="5.85546875" style="78" customWidth="1"/>
    <col min="7457" max="7457" width="6.140625" style="78" customWidth="1"/>
    <col min="7458" max="7458" width="46.42578125" style="78" bestFit="1" customWidth="1"/>
    <col min="7459" max="7459" width="8.85546875" style="78" bestFit="1" customWidth="1"/>
    <col min="7460" max="7460" width="13.85546875" style="78" customWidth="1"/>
    <col min="7461" max="7461" width="13.140625" style="78" bestFit="1" customWidth="1"/>
    <col min="7462" max="7462" width="12.7109375" style="78" bestFit="1" customWidth="1"/>
    <col min="7463" max="7464" width="12.7109375" style="78" customWidth="1"/>
    <col min="7465" max="7465" width="13.42578125" style="78" bestFit="1" customWidth="1"/>
    <col min="7466" max="7466" width="11.42578125" style="78" bestFit="1" customWidth="1"/>
    <col min="7467" max="7467" width="6.140625" style="78" customWidth="1"/>
    <col min="7468" max="7468" width="24.5703125" style="78" customWidth="1"/>
    <col min="7469" max="7682" width="11.42578125" style="78"/>
    <col min="7683" max="7683" width="48" style="78" bestFit="1" customWidth="1"/>
    <col min="7684" max="7684" width="10.5703125" style="78" bestFit="1" customWidth="1"/>
    <col min="7685" max="7685" width="12.5703125" style="78" bestFit="1" customWidth="1"/>
    <col min="7686" max="7686" width="11" style="78" bestFit="1" customWidth="1"/>
    <col min="7687" max="7687" width="9.7109375" style="78" bestFit="1" customWidth="1"/>
    <col min="7688" max="7688" width="10.42578125" style="78" bestFit="1" customWidth="1"/>
    <col min="7689" max="7689" width="10.140625" style="78" bestFit="1" customWidth="1"/>
    <col min="7690" max="7690" width="9.5703125" style="78" bestFit="1" customWidth="1"/>
    <col min="7691" max="7691" width="11.7109375" style="78" bestFit="1" customWidth="1"/>
    <col min="7692" max="7692" width="10" style="78" bestFit="1" customWidth="1"/>
    <col min="7693" max="7693" width="9" style="78" bestFit="1" customWidth="1"/>
    <col min="7694" max="7694" width="9.5703125" style="78" bestFit="1" customWidth="1"/>
    <col min="7695" max="7700" width="8.85546875" style="78" bestFit="1" customWidth="1"/>
    <col min="7701" max="7701" width="10.5703125" style="78" bestFit="1" customWidth="1"/>
    <col min="7702" max="7702" width="8.85546875" style="78" bestFit="1" customWidth="1"/>
    <col min="7703" max="7703" width="10.5703125" style="78" bestFit="1" customWidth="1"/>
    <col min="7704" max="7704" width="8.85546875" style="78" bestFit="1" customWidth="1"/>
    <col min="7705" max="7705" width="10.5703125" style="78" bestFit="1" customWidth="1"/>
    <col min="7706" max="7706" width="8.85546875" style="78" bestFit="1" customWidth="1"/>
    <col min="7707" max="7707" width="10.5703125" style="78" bestFit="1" customWidth="1"/>
    <col min="7708" max="7708" width="13.42578125" style="78" bestFit="1" customWidth="1"/>
    <col min="7709" max="7709" width="11.42578125" style="78" bestFit="1" customWidth="1"/>
    <col min="7710" max="7712" width="5.85546875" style="78" customWidth="1"/>
    <col min="7713" max="7713" width="6.140625" style="78" customWidth="1"/>
    <col min="7714" max="7714" width="46.42578125" style="78" bestFit="1" customWidth="1"/>
    <col min="7715" max="7715" width="8.85546875" style="78" bestFit="1" customWidth="1"/>
    <col min="7716" max="7716" width="13.85546875" style="78" customWidth="1"/>
    <col min="7717" max="7717" width="13.140625" style="78" bestFit="1" customWidth="1"/>
    <col min="7718" max="7718" width="12.7109375" style="78" bestFit="1" customWidth="1"/>
    <col min="7719" max="7720" width="12.7109375" style="78" customWidth="1"/>
    <col min="7721" max="7721" width="13.42578125" style="78" bestFit="1" customWidth="1"/>
    <col min="7722" max="7722" width="11.42578125" style="78" bestFit="1" customWidth="1"/>
    <col min="7723" max="7723" width="6.140625" style="78" customWidth="1"/>
    <col min="7724" max="7724" width="24.5703125" style="78" customWidth="1"/>
    <col min="7725" max="7938" width="11.42578125" style="78"/>
    <col min="7939" max="7939" width="48" style="78" bestFit="1" customWidth="1"/>
    <col min="7940" max="7940" width="10.5703125" style="78" bestFit="1" customWidth="1"/>
    <col min="7941" max="7941" width="12.5703125" style="78" bestFit="1" customWidth="1"/>
    <col min="7942" max="7942" width="11" style="78" bestFit="1" customWidth="1"/>
    <col min="7943" max="7943" width="9.7109375" style="78" bestFit="1" customWidth="1"/>
    <col min="7944" max="7944" width="10.42578125" style="78" bestFit="1" customWidth="1"/>
    <col min="7945" max="7945" width="10.140625" style="78" bestFit="1" customWidth="1"/>
    <col min="7946" max="7946" width="9.5703125" style="78" bestFit="1" customWidth="1"/>
    <col min="7947" max="7947" width="11.7109375" style="78" bestFit="1" customWidth="1"/>
    <col min="7948" max="7948" width="10" style="78" bestFit="1" customWidth="1"/>
    <col min="7949" max="7949" width="9" style="78" bestFit="1" customWidth="1"/>
    <col min="7950" max="7950" width="9.5703125" style="78" bestFit="1" customWidth="1"/>
    <col min="7951" max="7956" width="8.85546875" style="78" bestFit="1" customWidth="1"/>
    <col min="7957" max="7957" width="10.5703125" style="78" bestFit="1" customWidth="1"/>
    <col min="7958" max="7958" width="8.85546875" style="78" bestFit="1" customWidth="1"/>
    <col min="7959" max="7959" width="10.5703125" style="78" bestFit="1" customWidth="1"/>
    <col min="7960" max="7960" width="8.85546875" style="78" bestFit="1" customWidth="1"/>
    <col min="7961" max="7961" width="10.5703125" style="78" bestFit="1" customWidth="1"/>
    <col min="7962" max="7962" width="8.85546875" style="78" bestFit="1" customWidth="1"/>
    <col min="7963" max="7963" width="10.5703125" style="78" bestFit="1" customWidth="1"/>
    <col min="7964" max="7964" width="13.42578125" style="78" bestFit="1" customWidth="1"/>
    <col min="7965" max="7965" width="11.42578125" style="78" bestFit="1" customWidth="1"/>
    <col min="7966" max="7968" width="5.85546875" style="78" customWidth="1"/>
    <col min="7969" max="7969" width="6.140625" style="78" customWidth="1"/>
    <col min="7970" max="7970" width="46.42578125" style="78" bestFit="1" customWidth="1"/>
    <col min="7971" max="7971" width="8.85546875" style="78" bestFit="1" customWidth="1"/>
    <col min="7972" max="7972" width="13.85546875" style="78" customWidth="1"/>
    <col min="7973" max="7973" width="13.140625" style="78" bestFit="1" customWidth="1"/>
    <col min="7974" max="7974" width="12.7109375" style="78" bestFit="1" customWidth="1"/>
    <col min="7975" max="7976" width="12.7109375" style="78" customWidth="1"/>
    <col min="7977" max="7977" width="13.42578125" style="78" bestFit="1" customWidth="1"/>
    <col min="7978" max="7978" width="11.42578125" style="78" bestFit="1" customWidth="1"/>
    <col min="7979" max="7979" width="6.140625" style="78" customWidth="1"/>
    <col min="7980" max="7980" width="24.5703125" style="78" customWidth="1"/>
    <col min="7981" max="8194" width="11.42578125" style="78"/>
    <col min="8195" max="8195" width="48" style="78" bestFit="1" customWidth="1"/>
    <col min="8196" max="8196" width="10.5703125" style="78" bestFit="1" customWidth="1"/>
    <col min="8197" max="8197" width="12.5703125" style="78" bestFit="1" customWidth="1"/>
    <col min="8198" max="8198" width="11" style="78" bestFit="1" customWidth="1"/>
    <col min="8199" max="8199" width="9.7109375" style="78" bestFit="1" customWidth="1"/>
    <col min="8200" max="8200" width="10.42578125" style="78" bestFit="1" customWidth="1"/>
    <col min="8201" max="8201" width="10.140625" style="78" bestFit="1" customWidth="1"/>
    <col min="8202" max="8202" width="9.5703125" style="78" bestFit="1" customWidth="1"/>
    <col min="8203" max="8203" width="11.7109375" style="78" bestFit="1" customWidth="1"/>
    <col min="8204" max="8204" width="10" style="78" bestFit="1" customWidth="1"/>
    <col min="8205" max="8205" width="9" style="78" bestFit="1" customWidth="1"/>
    <col min="8206" max="8206" width="9.5703125" style="78" bestFit="1" customWidth="1"/>
    <col min="8207" max="8212" width="8.85546875" style="78" bestFit="1" customWidth="1"/>
    <col min="8213" max="8213" width="10.5703125" style="78" bestFit="1" customWidth="1"/>
    <col min="8214" max="8214" width="8.85546875" style="78" bestFit="1" customWidth="1"/>
    <col min="8215" max="8215" width="10.5703125" style="78" bestFit="1" customWidth="1"/>
    <col min="8216" max="8216" width="8.85546875" style="78" bestFit="1" customWidth="1"/>
    <col min="8217" max="8217" width="10.5703125" style="78" bestFit="1" customWidth="1"/>
    <col min="8218" max="8218" width="8.85546875" style="78" bestFit="1" customWidth="1"/>
    <col min="8219" max="8219" width="10.5703125" style="78" bestFit="1" customWidth="1"/>
    <col min="8220" max="8220" width="13.42578125" style="78" bestFit="1" customWidth="1"/>
    <col min="8221" max="8221" width="11.42578125" style="78" bestFit="1" customWidth="1"/>
    <col min="8222" max="8224" width="5.85546875" style="78" customWidth="1"/>
    <col min="8225" max="8225" width="6.140625" style="78" customWidth="1"/>
    <col min="8226" max="8226" width="46.42578125" style="78" bestFit="1" customWidth="1"/>
    <col min="8227" max="8227" width="8.85546875" style="78" bestFit="1" customWidth="1"/>
    <col min="8228" max="8228" width="13.85546875" style="78" customWidth="1"/>
    <col min="8229" max="8229" width="13.140625" style="78" bestFit="1" customWidth="1"/>
    <col min="8230" max="8230" width="12.7109375" style="78" bestFit="1" customWidth="1"/>
    <col min="8231" max="8232" width="12.7109375" style="78" customWidth="1"/>
    <col min="8233" max="8233" width="13.42578125" style="78" bestFit="1" customWidth="1"/>
    <col min="8234" max="8234" width="11.42578125" style="78" bestFit="1" customWidth="1"/>
    <col min="8235" max="8235" width="6.140625" style="78" customWidth="1"/>
    <col min="8236" max="8236" width="24.5703125" style="78" customWidth="1"/>
    <col min="8237" max="8450" width="11.42578125" style="78"/>
    <col min="8451" max="8451" width="48" style="78" bestFit="1" customWidth="1"/>
    <col min="8452" max="8452" width="10.5703125" style="78" bestFit="1" customWidth="1"/>
    <col min="8453" max="8453" width="12.5703125" style="78" bestFit="1" customWidth="1"/>
    <col min="8454" max="8454" width="11" style="78" bestFit="1" customWidth="1"/>
    <col min="8455" max="8455" width="9.7109375" style="78" bestFit="1" customWidth="1"/>
    <col min="8456" max="8456" width="10.42578125" style="78" bestFit="1" customWidth="1"/>
    <col min="8457" max="8457" width="10.140625" style="78" bestFit="1" customWidth="1"/>
    <col min="8458" max="8458" width="9.5703125" style="78" bestFit="1" customWidth="1"/>
    <col min="8459" max="8459" width="11.7109375" style="78" bestFit="1" customWidth="1"/>
    <col min="8460" max="8460" width="10" style="78" bestFit="1" customWidth="1"/>
    <col min="8461" max="8461" width="9" style="78" bestFit="1" customWidth="1"/>
    <col min="8462" max="8462" width="9.5703125" style="78" bestFit="1" customWidth="1"/>
    <col min="8463" max="8468" width="8.85546875" style="78" bestFit="1" customWidth="1"/>
    <col min="8469" max="8469" width="10.5703125" style="78" bestFit="1" customWidth="1"/>
    <col min="8470" max="8470" width="8.85546875" style="78" bestFit="1" customWidth="1"/>
    <col min="8471" max="8471" width="10.5703125" style="78" bestFit="1" customWidth="1"/>
    <col min="8472" max="8472" width="8.85546875" style="78" bestFit="1" customWidth="1"/>
    <col min="8473" max="8473" width="10.5703125" style="78" bestFit="1" customWidth="1"/>
    <col min="8474" max="8474" width="8.85546875" style="78" bestFit="1" customWidth="1"/>
    <col min="8475" max="8475" width="10.5703125" style="78" bestFit="1" customWidth="1"/>
    <col min="8476" max="8476" width="13.42578125" style="78" bestFit="1" customWidth="1"/>
    <col min="8477" max="8477" width="11.42578125" style="78" bestFit="1" customWidth="1"/>
    <col min="8478" max="8480" width="5.85546875" style="78" customWidth="1"/>
    <col min="8481" max="8481" width="6.140625" style="78" customWidth="1"/>
    <col min="8482" max="8482" width="46.42578125" style="78" bestFit="1" customWidth="1"/>
    <col min="8483" max="8483" width="8.85546875" style="78" bestFit="1" customWidth="1"/>
    <col min="8484" max="8484" width="13.85546875" style="78" customWidth="1"/>
    <col min="8485" max="8485" width="13.140625" style="78" bestFit="1" customWidth="1"/>
    <col min="8486" max="8486" width="12.7109375" style="78" bestFit="1" customWidth="1"/>
    <col min="8487" max="8488" width="12.7109375" style="78" customWidth="1"/>
    <col min="8489" max="8489" width="13.42578125" style="78" bestFit="1" customWidth="1"/>
    <col min="8490" max="8490" width="11.42578125" style="78" bestFit="1" customWidth="1"/>
    <col min="8491" max="8491" width="6.140625" style="78" customWidth="1"/>
    <col min="8492" max="8492" width="24.5703125" style="78" customWidth="1"/>
    <col min="8493" max="8706" width="11.42578125" style="78"/>
    <col min="8707" max="8707" width="48" style="78" bestFit="1" customWidth="1"/>
    <col min="8708" max="8708" width="10.5703125" style="78" bestFit="1" customWidth="1"/>
    <col min="8709" max="8709" width="12.5703125" style="78" bestFit="1" customWidth="1"/>
    <col min="8710" max="8710" width="11" style="78" bestFit="1" customWidth="1"/>
    <col min="8711" max="8711" width="9.7109375" style="78" bestFit="1" customWidth="1"/>
    <col min="8712" max="8712" width="10.42578125" style="78" bestFit="1" customWidth="1"/>
    <col min="8713" max="8713" width="10.140625" style="78" bestFit="1" customWidth="1"/>
    <col min="8714" max="8714" width="9.5703125" style="78" bestFit="1" customWidth="1"/>
    <col min="8715" max="8715" width="11.7109375" style="78" bestFit="1" customWidth="1"/>
    <col min="8716" max="8716" width="10" style="78" bestFit="1" customWidth="1"/>
    <col min="8717" max="8717" width="9" style="78" bestFit="1" customWidth="1"/>
    <col min="8718" max="8718" width="9.5703125" style="78" bestFit="1" customWidth="1"/>
    <col min="8719" max="8724" width="8.85546875" style="78" bestFit="1" customWidth="1"/>
    <col min="8725" max="8725" width="10.5703125" style="78" bestFit="1" customWidth="1"/>
    <col min="8726" max="8726" width="8.85546875" style="78" bestFit="1" customWidth="1"/>
    <col min="8727" max="8727" width="10.5703125" style="78" bestFit="1" customWidth="1"/>
    <col min="8728" max="8728" width="8.85546875" style="78" bestFit="1" customWidth="1"/>
    <col min="8729" max="8729" width="10.5703125" style="78" bestFit="1" customWidth="1"/>
    <col min="8730" max="8730" width="8.85546875" style="78" bestFit="1" customWidth="1"/>
    <col min="8731" max="8731" width="10.5703125" style="78" bestFit="1" customWidth="1"/>
    <col min="8732" max="8732" width="13.42578125" style="78" bestFit="1" customWidth="1"/>
    <col min="8733" max="8733" width="11.42578125" style="78" bestFit="1" customWidth="1"/>
    <col min="8734" max="8736" width="5.85546875" style="78" customWidth="1"/>
    <col min="8737" max="8737" width="6.140625" style="78" customWidth="1"/>
    <col min="8738" max="8738" width="46.42578125" style="78" bestFit="1" customWidth="1"/>
    <col min="8739" max="8739" width="8.85546875" style="78" bestFit="1" customWidth="1"/>
    <col min="8740" max="8740" width="13.85546875" style="78" customWidth="1"/>
    <col min="8741" max="8741" width="13.140625" style="78" bestFit="1" customWidth="1"/>
    <col min="8742" max="8742" width="12.7109375" style="78" bestFit="1" customWidth="1"/>
    <col min="8743" max="8744" width="12.7109375" style="78" customWidth="1"/>
    <col min="8745" max="8745" width="13.42578125" style="78" bestFit="1" customWidth="1"/>
    <col min="8746" max="8746" width="11.42578125" style="78" bestFit="1" customWidth="1"/>
    <col min="8747" max="8747" width="6.140625" style="78" customWidth="1"/>
    <col min="8748" max="8748" width="24.5703125" style="78" customWidth="1"/>
    <col min="8749" max="8962" width="11.42578125" style="78"/>
    <col min="8963" max="8963" width="48" style="78" bestFit="1" customWidth="1"/>
    <col min="8964" max="8964" width="10.5703125" style="78" bestFit="1" customWidth="1"/>
    <col min="8965" max="8965" width="12.5703125" style="78" bestFit="1" customWidth="1"/>
    <col min="8966" max="8966" width="11" style="78" bestFit="1" customWidth="1"/>
    <col min="8967" max="8967" width="9.7109375" style="78" bestFit="1" customWidth="1"/>
    <col min="8968" max="8968" width="10.42578125" style="78" bestFit="1" customWidth="1"/>
    <col min="8969" max="8969" width="10.140625" style="78" bestFit="1" customWidth="1"/>
    <col min="8970" max="8970" width="9.5703125" style="78" bestFit="1" customWidth="1"/>
    <col min="8971" max="8971" width="11.7109375" style="78" bestFit="1" customWidth="1"/>
    <col min="8972" max="8972" width="10" style="78" bestFit="1" customWidth="1"/>
    <col min="8973" max="8973" width="9" style="78" bestFit="1" customWidth="1"/>
    <col min="8974" max="8974" width="9.5703125" style="78" bestFit="1" customWidth="1"/>
    <col min="8975" max="8980" width="8.85546875" style="78" bestFit="1" customWidth="1"/>
    <col min="8981" max="8981" width="10.5703125" style="78" bestFit="1" customWidth="1"/>
    <col min="8982" max="8982" width="8.85546875" style="78" bestFit="1" customWidth="1"/>
    <col min="8983" max="8983" width="10.5703125" style="78" bestFit="1" customWidth="1"/>
    <col min="8984" max="8984" width="8.85546875" style="78" bestFit="1" customWidth="1"/>
    <col min="8985" max="8985" width="10.5703125" style="78" bestFit="1" customWidth="1"/>
    <col min="8986" max="8986" width="8.85546875" style="78" bestFit="1" customWidth="1"/>
    <col min="8987" max="8987" width="10.5703125" style="78" bestFit="1" customWidth="1"/>
    <col min="8988" max="8988" width="13.42578125" style="78" bestFit="1" customWidth="1"/>
    <col min="8989" max="8989" width="11.42578125" style="78" bestFit="1" customWidth="1"/>
    <col min="8990" max="8992" width="5.85546875" style="78" customWidth="1"/>
    <col min="8993" max="8993" width="6.140625" style="78" customWidth="1"/>
    <col min="8994" max="8994" width="46.42578125" style="78" bestFit="1" customWidth="1"/>
    <col min="8995" max="8995" width="8.85546875" style="78" bestFit="1" customWidth="1"/>
    <col min="8996" max="8996" width="13.85546875" style="78" customWidth="1"/>
    <col min="8997" max="8997" width="13.140625" style="78" bestFit="1" customWidth="1"/>
    <col min="8998" max="8998" width="12.7109375" style="78" bestFit="1" customWidth="1"/>
    <col min="8999" max="9000" width="12.7109375" style="78" customWidth="1"/>
    <col min="9001" max="9001" width="13.42578125" style="78" bestFit="1" customWidth="1"/>
    <col min="9002" max="9002" width="11.42578125" style="78" bestFit="1" customWidth="1"/>
    <col min="9003" max="9003" width="6.140625" style="78" customWidth="1"/>
    <col min="9004" max="9004" width="24.5703125" style="78" customWidth="1"/>
    <col min="9005" max="9218" width="11.42578125" style="78"/>
    <col min="9219" max="9219" width="48" style="78" bestFit="1" customWidth="1"/>
    <col min="9220" max="9220" width="10.5703125" style="78" bestFit="1" customWidth="1"/>
    <col min="9221" max="9221" width="12.5703125" style="78" bestFit="1" customWidth="1"/>
    <col min="9222" max="9222" width="11" style="78" bestFit="1" customWidth="1"/>
    <col min="9223" max="9223" width="9.7109375" style="78" bestFit="1" customWidth="1"/>
    <col min="9224" max="9224" width="10.42578125" style="78" bestFit="1" customWidth="1"/>
    <col min="9225" max="9225" width="10.140625" style="78" bestFit="1" customWidth="1"/>
    <col min="9226" max="9226" width="9.5703125" style="78" bestFit="1" customWidth="1"/>
    <col min="9227" max="9227" width="11.7109375" style="78" bestFit="1" customWidth="1"/>
    <col min="9228" max="9228" width="10" style="78" bestFit="1" customWidth="1"/>
    <col min="9229" max="9229" width="9" style="78" bestFit="1" customWidth="1"/>
    <col min="9230" max="9230" width="9.5703125" style="78" bestFit="1" customWidth="1"/>
    <col min="9231" max="9236" width="8.85546875" style="78" bestFit="1" customWidth="1"/>
    <col min="9237" max="9237" width="10.5703125" style="78" bestFit="1" customWidth="1"/>
    <col min="9238" max="9238" width="8.85546875" style="78" bestFit="1" customWidth="1"/>
    <col min="9239" max="9239" width="10.5703125" style="78" bestFit="1" customWidth="1"/>
    <col min="9240" max="9240" width="8.85546875" style="78" bestFit="1" customWidth="1"/>
    <col min="9241" max="9241" width="10.5703125" style="78" bestFit="1" customWidth="1"/>
    <col min="9242" max="9242" width="8.85546875" style="78" bestFit="1" customWidth="1"/>
    <col min="9243" max="9243" width="10.5703125" style="78" bestFit="1" customWidth="1"/>
    <col min="9244" max="9244" width="13.42578125" style="78" bestFit="1" customWidth="1"/>
    <col min="9245" max="9245" width="11.42578125" style="78" bestFit="1" customWidth="1"/>
    <col min="9246" max="9248" width="5.85546875" style="78" customWidth="1"/>
    <col min="9249" max="9249" width="6.140625" style="78" customWidth="1"/>
    <col min="9250" max="9250" width="46.42578125" style="78" bestFit="1" customWidth="1"/>
    <col min="9251" max="9251" width="8.85546875" style="78" bestFit="1" customWidth="1"/>
    <col min="9252" max="9252" width="13.85546875" style="78" customWidth="1"/>
    <col min="9253" max="9253" width="13.140625" style="78" bestFit="1" customWidth="1"/>
    <col min="9254" max="9254" width="12.7109375" style="78" bestFit="1" customWidth="1"/>
    <col min="9255" max="9256" width="12.7109375" style="78" customWidth="1"/>
    <col min="9257" max="9257" width="13.42578125" style="78" bestFit="1" customWidth="1"/>
    <col min="9258" max="9258" width="11.42578125" style="78" bestFit="1" customWidth="1"/>
    <col min="9259" max="9259" width="6.140625" style="78" customWidth="1"/>
    <col min="9260" max="9260" width="24.5703125" style="78" customWidth="1"/>
    <col min="9261" max="9474" width="11.42578125" style="78"/>
    <col min="9475" max="9475" width="48" style="78" bestFit="1" customWidth="1"/>
    <col min="9476" max="9476" width="10.5703125" style="78" bestFit="1" customWidth="1"/>
    <col min="9477" max="9477" width="12.5703125" style="78" bestFit="1" customWidth="1"/>
    <col min="9478" max="9478" width="11" style="78" bestFit="1" customWidth="1"/>
    <col min="9479" max="9479" width="9.7109375" style="78" bestFit="1" customWidth="1"/>
    <col min="9480" max="9480" width="10.42578125" style="78" bestFit="1" customWidth="1"/>
    <col min="9481" max="9481" width="10.140625" style="78" bestFit="1" customWidth="1"/>
    <col min="9482" max="9482" width="9.5703125" style="78" bestFit="1" customWidth="1"/>
    <col min="9483" max="9483" width="11.7109375" style="78" bestFit="1" customWidth="1"/>
    <col min="9484" max="9484" width="10" style="78" bestFit="1" customWidth="1"/>
    <col min="9485" max="9485" width="9" style="78" bestFit="1" customWidth="1"/>
    <col min="9486" max="9486" width="9.5703125" style="78" bestFit="1" customWidth="1"/>
    <col min="9487" max="9492" width="8.85546875" style="78" bestFit="1" customWidth="1"/>
    <col min="9493" max="9493" width="10.5703125" style="78" bestFit="1" customWidth="1"/>
    <col min="9494" max="9494" width="8.85546875" style="78" bestFit="1" customWidth="1"/>
    <col min="9495" max="9495" width="10.5703125" style="78" bestFit="1" customWidth="1"/>
    <col min="9496" max="9496" width="8.85546875" style="78" bestFit="1" customWidth="1"/>
    <col min="9497" max="9497" width="10.5703125" style="78" bestFit="1" customWidth="1"/>
    <col min="9498" max="9498" width="8.85546875" style="78" bestFit="1" customWidth="1"/>
    <col min="9499" max="9499" width="10.5703125" style="78" bestFit="1" customWidth="1"/>
    <col min="9500" max="9500" width="13.42578125" style="78" bestFit="1" customWidth="1"/>
    <col min="9501" max="9501" width="11.42578125" style="78" bestFit="1" customWidth="1"/>
    <col min="9502" max="9504" width="5.85546875" style="78" customWidth="1"/>
    <col min="9505" max="9505" width="6.140625" style="78" customWidth="1"/>
    <col min="9506" max="9506" width="46.42578125" style="78" bestFit="1" customWidth="1"/>
    <col min="9507" max="9507" width="8.85546875" style="78" bestFit="1" customWidth="1"/>
    <col min="9508" max="9508" width="13.85546875" style="78" customWidth="1"/>
    <col min="9509" max="9509" width="13.140625" style="78" bestFit="1" customWidth="1"/>
    <col min="9510" max="9510" width="12.7109375" style="78" bestFit="1" customWidth="1"/>
    <col min="9511" max="9512" width="12.7109375" style="78" customWidth="1"/>
    <col min="9513" max="9513" width="13.42578125" style="78" bestFit="1" customWidth="1"/>
    <col min="9514" max="9514" width="11.42578125" style="78" bestFit="1" customWidth="1"/>
    <col min="9515" max="9515" width="6.140625" style="78" customWidth="1"/>
    <col min="9516" max="9516" width="24.5703125" style="78" customWidth="1"/>
    <col min="9517" max="9730" width="11.42578125" style="78"/>
    <col min="9731" max="9731" width="48" style="78" bestFit="1" customWidth="1"/>
    <col min="9732" max="9732" width="10.5703125" style="78" bestFit="1" customWidth="1"/>
    <col min="9733" max="9733" width="12.5703125" style="78" bestFit="1" customWidth="1"/>
    <col min="9734" max="9734" width="11" style="78" bestFit="1" customWidth="1"/>
    <col min="9735" max="9735" width="9.7109375" style="78" bestFit="1" customWidth="1"/>
    <col min="9736" max="9736" width="10.42578125" style="78" bestFit="1" customWidth="1"/>
    <col min="9737" max="9737" width="10.140625" style="78" bestFit="1" customWidth="1"/>
    <col min="9738" max="9738" width="9.5703125" style="78" bestFit="1" customWidth="1"/>
    <col min="9739" max="9739" width="11.7109375" style="78" bestFit="1" customWidth="1"/>
    <col min="9740" max="9740" width="10" style="78" bestFit="1" customWidth="1"/>
    <col min="9741" max="9741" width="9" style="78" bestFit="1" customWidth="1"/>
    <col min="9742" max="9742" width="9.5703125" style="78" bestFit="1" customWidth="1"/>
    <col min="9743" max="9748" width="8.85546875" style="78" bestFit="1" customWidth="1"/>
    <col min="9749" max="9749" width="10.5703125" style="78" bestFit="1" customWidth="1"/>
    <col min="9750" max="9750" width="8.85546875" style="78" bestFit="1" customWidth="1"/>
    <col min="9751" max="9751" width="10.5703125" style="78" bestFit="1" customWidth="1"/>
    <col min="9752" max="9752" width="8.85546875" style="78" bestFit="1" customWidth="1"/>
    <col min="9753" max="9753" width="10.5703125" style="78" bestFit="1" customWidth="1"/>
    <col min="9754" max="9754" width="8.85546875" style="78" bestFit="1" customWidth="1"/>
    <col min="9755" max="9755" width="10.5703125" style="78" bestFit="1" customWidth="1"/>
    <col min="9756" max="9756" width="13.42578125" style="78" bestFit="1" customWidth="1"/>
    <col min="9757" max="9757" width="11.42578125" style="78" bestFit="1" customWidth="1"/>
    <col min="9758" max="9760" width="5.85546875" style="78" customWidth="1"/>
    <col min="9761" max="9761" width="6.140625" style="78" customWidth="1"/>
    <col min="9762" max="9762" width="46.42578125" style="78" bestFit="1" customWidth="1"/>
    <col min="9763" max="9763" width="8.85546875" style="78" bestFit="1" customWidth="1"/>
    <col min="9764" max="9764" width="13.85546875" style="78" customWidth="1"/>
    <col min="9765" max="9765" width="13.140625" style="78" bestFit="1" customWidth="1"/>
    <col min="9766" max="9766" width="12.7109375" style="78" bestFit="1" customWidth="1"/>
    <col min="9767" max="9768" width="12.7109375" style="78" customWidth="1"/>
    <col min="9769" max="9769" width="13.42578125" style="78" bestFit="1" customWidth="1"/>
    <col min="9770" max="9770" width="11.42578125" style="78" bestFit="1" customWidth="1"/>
    <col min="9771" max="9771" width="6.140625" style="78" customWidth="1"/>
    <col min="9772" max="9772" width="24.5703125" style="78" customWidth="1"/>
    <col min="9773" max="9986" width="11.42578125" style="78"/>
    <col min="9987" max="9987" width="48" style="78" bestFit="1" customWidth="1"/>
    <col min="9988" max="9988" width="10.5703125" style="78" bestFit="1" customWidth="1"/>
    <col min="9989" max="9989" width="12.5703125" style="78" bestFit="1" customWidth="1"/>
    <col min="9990" max="9990" width="11" style="78" bestFit="1" customWidth="1"/>
    <col min="9991" max="9991" width="9.7109375" style="78" bestFit="1" customWidth="1"/>
    <col min="9992" max="9992" width="10.42578125" style="78" bestFit="1" customWidth="1"/>
    <col min="9993" max="9993" width="10.140625" style="78" bestFit="1" customWidth="1"/>
    <col min="9994" max="9994" width="9.5703125" style="78" bestFit="1" customWidth="1"/>
    <col min="9995" max="9995" width="11.7109375" style="78" bestFit="1" customWidth="1"/>
    <col min="9996" max="9996" width="10" style="78" bestFit="1" customWidth="1"/>
    <col min="9997" max="9997" width="9" style="78" bestFit="1" customWidth="1"/>
    <col min="9998" max="9998" width="9.5703125" style="78" bestFit="1" customWidth="1"/>
    <col min="9999" max="10004" width="8.85546875" style="78" bestFit="1" customWidth="1"/>
    <col min="10005" max="10005" width="10.5703125" style="78" bestFit="1" customWidth="1"/>
    <col min="10006" max="10006" width="8.85546875" style="78" bestFit="1" customWidth="1"/>
    <col min="10007" max="10007" width="10.5703125" style="78" bestFit="1" customWidth="1"/>
    <col min="10008" max="10008" width="8.85546875" style="78" bestFit="1" customWidth="1"/>
    <col min="10009" max="10009" width="10.5703125" style="78" bestFit="1" customWidth="1"/>
    <col min="10010" max="10010" width="8.85546875" style="78" bestFit="1" customWidth="1"/>
    <col min="10011" max="10011" width="10.5703125" style="78" bestFit="1" customWidth="1"/>
    <col min="10012" max="10012" width="13.42578125" style="78" bestFit="1" customWidth="1"/>
    <col min="10013" max="10013" width="11.42578125" style="78" bestFit="1" customWidth="1"/>
    <col min="10014" max="10016" width="5.85546875" style="78" customWidth="1"/>
    <col min="10017" max="10017" width="6.140625" style="78" customWidth="1"/>
    <col min="10018" max="10018" width="46.42578125" style="78" bestFit="1" customWidth="1"/>
    <col min="10019" max="10019" width="8.85546875" style="78" bestFit="1" customWidth="1"/>
    <col min="10020" max="10020" width="13.85546875" style="78" customWidth="1"/>
    <col min="10021" max="10021" width="13.140625" style="78" bestFit="1" customWidth="1"/>
    <col min="10022" max="10022" width="12.7109375" style="78" bestFit="1" customWidth="1"/>
    <col min="10023" max="10024" width="12.7109375" style="78" customWidth="1"/>
    <col min="10025" max="10025" width="13.42578125" style="78" bestFit="1" customWidth="1"/>
    <col min="10026" max="10026" width="11.42578125" style="78" bestFit="1" customWidth="1"/>
    <col min="10027" max="10027" width="6.140625" style="78" customWidth="1"/>
    <col min="10028" max="10028" width="24.5703125" style="78" customWidth="1"/>
    <col min="10029" max="10242" width="11.42578125" style="78"/>
    <col min="10243" max="10243" width="48" style="78" bestFit="1" customWidth="1"/>
    <col min="10244" max="10244" width="10.5703125" style="78" bestFit="1" customWidth="1"/>
    <col min="10245" max="10245" width="12.5703125" style="78" bestFit="1" customWidth="1"/>
    <col min="10246" max="10246" width="11" style="78" bestFit="1" customWidth="1"/>
    <col min="10247" max="10247" width="9.7109375" style="78" bestFit="1" customWidth="1"/>
    <col min="10248" max="10248" width="10.42578125" style="78" bestFit="1" customWidth="1"/>
    <col min="10249" max="10249" width="10.140625" style="78" bestFit="1" customWidth="1"/>
    <col min="10250" max="10250" width="9.5703125" style="78" bestFit="1" customWidth="1"/>
    <col min="10251" max="10251" width="11.7109375" style="78" bestFit="1" customWidth="1"/>
    <col min="10252" max="10252" width="10" style="78" bestFit="1" customWidth="1"/>
    <col min="10253" max="10253" width="9" style="78" bestFit="1" customWidth="1"/>
    <col min="10254" max="10254" width="9.5703125" style="78" bestFit="1" customWidth="1"/>
    <col min="10255" max="10260" width="8.85546875" style="78" bestFit="1" customWidth="1"/>
    <col min="10261" max="10261" width="10.5703125" style="78" bestFit="1" customWidth="1"/>
    <col min="10262" max="10262" width="8.85546875" style="78" bestFit="1" customWidth="1"/>
    <col min="10263" max="10263" width="10.5703125" style="78" bestFit="1" customWidth="1"/>
    <col min="10264" max="10264" width="8.85546875" style="78" bestFit="1" customWidth="1"/>
    <col min="10265" max="10265" width="10.5703125" style="78" bestFit="1" customWidth="1"/>
    <col min="10266" max="10266" width="8.85546875" style="78" bestFit="1" customWidth="1"/>
    <col min="10267" max="10267" width="10.5703125" style="78" bestFit="1" customWidth="1"/>
    <col min="10268" max="10268" width="13.42578125" style="78" bestFit="1" customWidth="1"/>
    <col min="10269" max="10269" width="11.42578125" style="78" bestFit="1" customWidth="1"/>
    <col min="10270" max="10272" width="5.85546875" style="78" customWidth="1"/>
    <col min="10273" max="10273" width="6.140625" style="78" customWidth="1"/>
    <col min="10274" max="10274" width="46.42578125" style="78" bestFit="1" customWidth="1"/>
    <col min="10275" max="10275" width="8.85546875" style="78" bestFit="1" customWidth="1"/>
    <col min="10276" max="10276" width="13.85546875" style="78" customWidth="1"/>
    <col min="10277" max="10277" width="13.140625" style="78" bestFit="1" customWidth="1"/>
    <col min="10278" max="10278" width="12.7109375" style="78" bestFit="1" customWidth="1"/>
    <col min="10279" max="10280" width="12.7109375" style="78" customWidth="1"/>
    <col min="10281" max="10281" width="13.42578125" style="78" bestFit="1" customWidth="1"/>
    <col min="10282" max="10282" width="11.42578125" style="78" bestFit="1" customWidth="1"/>
    <col min="10283" max="10283" width="6.140625" style="78" customWidth="1"/>
    <col min="10284" max="10284" width="24.5703125" style="78" customWidth="1"/>
    <col min="10285" max="10498" width="11.42578125" style="78"/>
    <col min="10499" max="10499" width="48" style="78" bestFit="1" customWidth="1"/>
    <col min="10500" max="10500" width="10.5703125" style="78" bestFit="1" customWidth="1"/>
    <col min="10501" max="10501" width="12.5703125" style="78" bestFit="1" customWidth="1"/>
    <col min="10502" max="10502" width="11" style="78" bestFit="1" customWidth="1"/>
    <col min="10503" max="10503" width="9.7109375" style="78" bestFit="1" customWidth="1"/>
    <col min="10504" max="10504" width="10.42578125" style="78" bestFit="1" customWidth="1"/>
    <col min="10505" max="10505" width="10.140625" style="78" bestFit="1" customWidth="1"/>
    <col min="10506" max="10506" width="9.5703125" style="78" bestFit="1" customWidth="1"/>
    <col min="10507" max="10507" width="11.7109375" style="78" bestFit="1" customWidth="1"/>
    <col min="10508" max="10508" width="10" style="78" bestFit="1" customWidth="1"/>
    <col min="10509" max="10509" width="9" style="78" bestFit="1" customWidth="1"/>
    <col min="10510" max="10510" width="9.5703125" style="78" bestFit="1" customWidth="1"/>
    <col min="10511" max="10516" width="8.85546875" style="78" bestFit="1" customWidth="1"/>
    <col min="10517" max="10517" width="10.5703125" style="78" bestFit="1" customWidth="1"/>
    <col min="10518" max="10518" width="8.85546875" style="78" bestFit="1" customWidth="1"/>
    <col min="10519" max="10519" width="10.5703125" style="78" bestFit="1" customWidth="1"/>
    <col min="10520" max="10520" width="8.85546875" style="78" bestFit="1" customWidth="1"/>
    <col min="10521" max="10521" width="10.5703125" style="78" bestFit="1" customWidth="1"/>
    <col min="10522" max="10522" width="8.85546875" style="78" bestFit="1" customWidth="1"/>
    <col min="10523" max="10523" width="10.5703125" style="78" bestFit="1" customWidth="1"/>
    <col min="10524" max="10524" width="13.42578125" style="78" bestFit="1" customWidth="1"/>
    <col min="10525" max="10525" width="11.42578125" style="78" bestFit="1" customWidth="1"/>
    <col min="10526" max="10528" width="5.85546875" style="78" customWidth="1"/>
    <col min="10529" max="10529" width="6.140625" style="78" customWidth="1"/>
    <col min="10530" max="10530" width="46.42578125" style="78" bestFit="1" customWidth="1"/>
    <col min="10531" max="10531" width="8.85546875" style="78" bestFit="1" customWidth="1"/>
    <col min="10532" max="10532" width="13.85546875" style="78" customWidth="1"/>
    <col min="10533" max="10533" width="13.140625" style="78" bestFit="1" customWidth="1"/>
    <col min="10534" max="10534" width="12.7109375" style="78" bestFit="1" customWidth="1"/>
    <col min="10535" max="10536" width="12.7109375" style="78" customWidth="1"/>
    <col min="10537" max="10537" width="13.42578125" style="78" bestFit="1" customWidth="1"/>
    <col min="10538" max="10538" width="11.42578125" style="78" bestFit="1" customWidth="1"/>
    <col min="10539" max="10539" width="6.140625" style="78" customWidth="1"/>
    <col min="10540" max="10540" width="24.5703125" style="78" customWidth="1"/>
    <col min="10541" max="10754" width="11.42578125" style="78"/>
    <col min="10755" max="10755" width="48" style="78" bestFit="1" customWidth="1"/>
    <col min="10756" max="10756" width="10.5703125" style="78" bestFit="1" customWidth="1"/>
    <col min="10757" max="10757" width="12.5703125" style="78" bestFit="1" customWidth="1"/>
    <col min="10758" max="10758" width="11" style="78" bestFit="1" customWidth="1"/>
    <col min="10759" max="10759" width="9.7109375" style="78" bestFit="1" customWidth="1"/>
    <col min="10760" max="10760" width="10.42578125" style="78" bestFit="1" customWidth="1"/>
    <col min="10761" max="10761" width="10.140625" style="78" bestFit="1" customWidth="1"/>
    <col min="10762" max="10762" width="9.5703125" style="78" bestFit="1" customWidth="1"/>
    <col min="10763" max="10763" width="11.7109375" style="78" bestFit="1" customWidth="1"/>
    <col min="10764" max="10764" width="10" style="78" bestFit="1" customWidth="1"/>
    <col min="10765" max="10765" width="9" style="78" bestFit="1" customWidth="1"/>
    <col min="10766" max="10766" width="9.5703125" style="78" bestFit="1" customWidth="1"/>
    <col min="10767" max="10772" width="8.85546875" style="78" bestFit="1" customWidth="1"/>
    <col min="10773" max="10773" width="10.5703125" style="78" bestFit="1" customWidth="1"/>
    <col min="10774" max="10774" width="8.85546875" style="78" bestFit="1" customWidth="1"/>
    <col min="10775" max="10775" width="10.5703125" style="78" bestFit="1" customWidth="1"/>
    <col min="10776" max="10776" width="8.85546875" style="78" bestFit="1" customWidth="1"/>
    <col min="10777" max="10777" width="10.5703125" style="78" bestFit="1" customWidth="1"/>
    <col min="10778" max="10778" width="8.85546875" style="78" bestFit="1" customWidth="1"/>
    <col min="10779" max="10779" width="10.5703125" style="78" bestFit="1" customWidth="1"/>
    <col min="10780" max="10780" width="13.42578125" style="78" bestFit="1" customWidth="1"/>
    <col min="10781" max="10781" width="11.42578125" style="78" bestFit="1" customWidth="1"/>
    <col min="10782" max="10784" width="5.85546875" style="78" customWidth="1"/>
    <col min="10785" max="10785" width="6.140625" style="78" customWidth="1"/>
    <col min="10786" max="10786" width="46.42578125" style="78" bestFit="1" customWidth="1"/>
    <col min="10787" max="10787" width="8.85546875" style="78" bestFit="1" customWidth="1"/>
    <col min="10788" max="10788" width="13.85546875" style="78" customWidth="1"/>
    <col min="10789" max="10789" width="13.140625" style="78" bestFit="1" customWidth="1"/>
    <col min="10790" max="10790" width="12.7109375" style="78" bestFit="1" customWidth="1"/>
    <col min="10791" max="10792" width="12.7109375" style="78" customWidth="1"/>
    <col min="10793" max="10793" width="13.42578125" style="78" bestFit="1" customWidth="1"/>
    <col min="10794" max="10794" width="11.42578125" style="78" bestFit="1" customWidth="1"/>
    <col min="10795" max="10795" width="6.140625" style="78" customWidth="1"/>
    <col min="10796" max="10796" width="24.5703125" style="78" customWidth="1"/>
    <col min="10797" max="11010" width="11.42578125" style="78"/>
    <col min="11011" max="11011" width="48" style="78" bestFit="1" customWidth="1"/>
    <col min="11012" max="11012" width="10.5703125" style="78" bestFit="1" customWidth="1"/>
    <col min="11013" max="11013" width="12.5703125" style="78" bestFit="1" customWidth="1"/>
    <col min="11014" max="11014" width="11" style="78" bestFit="1" customWidth="1"/>
    <col min="11015" max="11015" width="9.7109375" style="78" bestFit="1" customWidth="1"/>
    <col min="11016" max="11016" width="10.42578125" style="78" bestFit="1" customWidth="1"/>
    <col min="11017" max="11017" width="10.140625" style="78" bestFit="1" customWidth="1"/>
    <col min="11018" max="11018" width="9.5703125" style="78" bestFit="1" customWidth="1"/>
    <col min="11019" max="11019" width="11.7109375" style="78" bestFit="1" customWidth="1"/>
    <col min="11020" max="11020" width="10" style="78" bestFit="1" customWidth="1"/>
    <col min="11021" max="11021" width="9" style="78" bestFit="1" customWidth="1"/>
    <col min="11022" max="11022" width="9.5703125" style="78" bestFit="1" customWidth="1"/>
    <col min="11023" max="11028" width="8.85546875" style="78" bestFit="1" customWidth="1"/>
    <col min="11029" max="11029" width="10.5703125" style="78" bestFit="1" customWidth="1"/>
    <col min="11030" max="11030" width="8.85546875" style="78" bestFit="1" customWidth="1"/>
    <col min="11031" max="11031" width="10.5703125" style="78" bestFit="1" customWidth="1"/>
    <col min="11032" max="11032" width="8.85546875" style="78" bestFit="1" customWidth="1"/>
    <col min="11033" max="11033" width="10.5703125" style="78" bestFit="1" customWidth="1"/>
    <col min="11034" max="11034" width="8.85546875" style="78" bestFit="1" customWidth="1"/>
    <col min="11035" max="11035" width="10.5703125" style="78" bestFit="1" customWidth="1"/>
    <col min="11036" max="11036" width="13.42578125" style="78" bestFit="1" customWidth="1"/>
    <col min="11037" max="11037" width="11.42578125" style="78" bestFit="1" customWidth="1"/>
    <col min="11038" max="11040" width="5.85546875" style="78" customWidth="1"/>
    <col min="11041" max="11041" width="6.140625" style="78" customWidth="1"/>
    <col min="11042" max="11042" width="46.42578125" style="78" bestFit="1" customWidth="1"/>
    <col min="11043" max="11043" width="8.85546875" style="78" bestFit="1" customWidth="1"/>
    <col min="11044" max="11044" width="13.85546875" style="78" customWidth="1"/>
    <col min="11045" max="11045" width="13.140625" style="78" bestFit="1" customWidth="1"/>
    <col min="11046" max="11046" width="12.7109375" style="78" bestFit="1" customWidth="1"/>
    <col min="11047" max="11048" width="12.7109375" style="78" customWidth="1"/>
    <col min="11049" max="11049" width="13.42578125" style="78" bestFit="1" customWidth="1"/>
    <col min="11050" max="11050" width="11.42578125" style="78" bestFit="1" customWidth="1"/>
    <col min="11051" max="11051" width="6.140625" style="78" customWidth="1"/>
    <col min="11052" max="11052" width="24.5703125" style="78" customWidth="1"/>
    <col min="11053" max="11266" width="11.42578125" style="78"/>
    <col min="11267" max="11267" width="48" style="78" bestFit="1" customWidth="1"/>
    <col min="11268" max="11268" width="10.5703125" style="78" bestFit="1" customWidth="1"/>
    <col min="11269" max="11269" width="12.5703125" style="78" bestFit="1" customWidth="1"/>
    <col min="11270" max="11270" width="11" style="78" bestFit="1" customWidth="1"/>
    <col min="11271" max="11271" width="9.7109375" style="78" bestFit="1" customWidth="1"/>
    <col min="11272" max="11272" width="10.42578125" style="78" bestFit="1" customWidth="1"/>
    <col min="11273" max="11273" width="10.140625" style="78" bestFit="1" customWidth="1"/>
    <col min="11274" max="11274" width="9.5703125" style="78" bestFit="1" customWidth="1"/>
    <col min="11275" max="11275" width="11.7109375" style="78" bestFit="1" customWidth="1"/>
    <col min="11276" max="11276" width="10" style="78" bestFit="1" customWidth="1"/>
    <col min="11277" max="11277" width="9" style="78" bestFit="1" customWidth="1"/>
    <col min="11278" max="11278" width="9.5703125" style="78" bestFit="1" customWidth="1"/>
    <col min="11279" max="11284" width="8.85546875" style="78" bestFit="1" customWidth="1"/>
    <col min="11285" max="11285" width="10.5703125" style="78" bestFit="1" customWidth="1"/>
    <col min="11286" max="11286" width="8.85546875" style="78" bestFit="1" customWidth="1"/>
    <col min="11287" max="11287" width="10.5703125" style="78" bestFit="1" customWidth="1"/>
    <col min="11288" max="11288" width="8.85546875" style="78" bestFit="1" customWidth="1"/>
    <col min="11289" max="11289" width="10.5703125" style="78" bestFit="1" customWidth="1"/>
    <col min="11290" max="11290" width="8.85546875" style="78" bestFit="1" customWidth="1"/>
    <col min="11291" max="11291" width="10.5703125" style="78" bestFit="1" customWidth="1"/>
    <col min="11292" max="11292" width="13.42578125" style="78" bestFit="1" customWidth="1"/>
    <col min="11293" max="11293" width="11.42578125" style="78" bestFit="1" customWidth="1"/>
    <col min="11294" max="11296" width="5.85546875" style="78" customWidth="1"/>
    <col min="11297" max="11297" width="6.140625" style="78" customWidth="1"/>
    <col min="11298" max="11298" width="46.42578125" style="78" bestFit="1" customWidth="1"/>
    <col min="11299" max="11299" width="8.85546875" style="78" bestFit="1" customWidth="1"/>
    <col min="11300" max="11300" width="13.85546875" style="78" customWidth="1"/>
    <col min="11301" max="11301" width="13.140625" style="78" bestFit="1" customWidth="1"/>
    <col min="11302" max="11302" width="12.7109375" style="78" bestFit="1" customWidth="1"/>
    <col min="11303" max="11304" width="12.7109375" style="78" customWidth="1"/>
    <col min="11305" max="11305" width="13.42578125" style="78" bestFit="1" customWidth="1"/>
    <col min="11306" max="11306" width="11.42578125" style="78" bestFit="1" customWidth="1"/>
    <col min="11307" max="11307" width="6.140625" style="78" customWidth="1"/>
    <col min="11308" max="11308" width="24.5703125" style="78" customWidth="1"/>
    <col min="11309" max="11522" width="11.42578125" style="78"/>
    <col min="11523" max="11523" width="48" style="78" bestFit="1" customWidth="1"/>
    <col min="11524" max="11524" width="10.5703125" style="78" bestFit="1" customWidth="1"/>
    <col min="11525" max="11525" width="12.5703125" style="78" bestFit="1" customWidth="1"/>
    <col min="11526" max="11526" width="11" style="78" bestFit="1" customWidth="1"/>
    <col min="11527" max="11527" width="9.7109375" style="78" bestFit="1" customWidth="1"/>
    <col min="11528" max="11528" width="10.42578125" style="78" bestFit="1" customWidth="1"/>
    <col min="11529" max="11529" width="10.140625" style="78" bestFit="1" customWidth="1"/>
    <col min="11530" max="11530" width="9.5703125" style="78" bestFit="1" customWidth="1"/>
    <col min="11531" max="11531" width="11.7109375" style="78" bestFit="1" customWidth="1"/>
    <col min="11532" max="11532" width="10" style="78" bestFit="1" customWidth="1"/>
    <col min="11533" max="11533" width="9" style="78" bestFit="1" customWidth="1"/>
    <col min="11534" max="11534" width="9.5703125" style="78" bestFit="1" customWidth="1"/>
    <col min="11535" max="11540" width="8.85546875" style="78" bestFit="1" customWidth="1"/>
    <col min="11541" max="11541" width="10.5703125" style="78" bestFit="1" customWidth="1"/>
    <col min="11542" max="11542" width="8.85546875" style="78" bestFit="1" customWidth="1"/>
    <col min="11543" max="11543" width="10.5703125" style="78" bestFit="1" customWidth="1"/>
    <col min="11544" max="11544" width="8.85546875" style="78" bestFit="1" customWidth="1"/>
    <col min="11545" max="11545" width="10.5703125" style="78" bestFit="1" customWidth="1"/>
    <col min="11546" max="11546" width="8.85546875" style="78" bestFit="1" customWidth="1"/>
    <col min="11547" max="11547" width="10.5703125" style="78" bestFit="1" customWidth="1"/>
    <col min="11548" max="11548" width="13.42578125" style="78" bestFit="1" customWidth="1"/>
    <col min="11549" max="11549" width="11.42578125" style="78" bestFit="1" customWidth="1"/>
    <col min="11550" max="11552" width="5.85546875" style="78" customWidth="1"/>
    <col min="11553" max="11553" width="6.140625" style="78" customWidth="1"/>
    <col min="11554" max="11554" width="46.42578125" style="78" bestFit="1" customWidth="1"/>
    <col min="11555" max="11555" width="8.85546875" style="78" bestFit="1" customWidth="1"/>
    <col min="11556" max="11556" width="13.85546875" style="78" customWidth="1"/>
    <col min="11557" max="11557" width="13.140625" style="78" bestFit="1" customWidth="1"/>
    <col min="11558" max="11558" width="12.7109375" style="78" bestFit="1" customWidth="1"/>
    <col min="11559" max="11560" width="12.7109375" style="78" customWidth="1"/>
    <col min="11561" max="11561" width="13.42578125" style="78" bestFit="1" customWidth="1"/>
    <col min="11562" max="11562" width="11.42578125" style="78" bestFit="1" customWidth="1"/>
    <col min="11563" max="11563" width="6.140625" style="78" customWidth="1"/>
    <col min="11564" max="11564" width="24.5703125" style="78" customWidth="1"/>
    <col min="11565" max="11778" width="11.42578125" style="78"/>
    <col min="11779" max="11779" width="48" style="78" bestFit="1" customWidth="1"/>
    <col min="11780" max="11780" width="10.5703125" style="78" bestFit="1" customWidth="1"/>
    <col min="11781" max="11781" width="12.5703125" style="78" bestFit="1" customWidth="1"/>
    <col min="11782" max="11782" width="11" style="78" bestFit="1" customWidth="1"/>
    <col min="11783" max="11783" width="9.7109375" style="78" bestFit="1" customWidth="1"/>
    <col min="11784" max="11784" width="10.42578125" style="78" bestFit="1" customWidth="1"/>
    <col min="11785" max="11785" width="10.140625" style="78" bestFit="1" customWidth="1"/>
    <col min="11786" max="11786" width="9.5703125" style="78" bestFit="1" customWidth="1"/>
    <col min="11787" max="11787" width="11.7109375" style="78" bestFit="1" customWidth="1"/>
    <col min="11788" max="11788" width="10" style="78" bestFit="1" customWidth="1"/>
    <col min="11789" max="11789" width="9" style="78" bestFit="1" customWidth="1"/>
    <col min="11790" max="11790" width="9.5703125" style="78" bestFit="1" customWidth="1"/>
    <col min="11791" max="11796" width="8.85546875" style="78" bestFit="1" customWidth="1"/>
    <col min="11797" max="11797" width="10.5703125" style="78" bestFit="1" customWidth="1"/>
    <col min="11798" max="11798" width="8.85546875" style="78" bestFit="1" customWidth="1"/>
    <col min="11799" max="11799" width="10.5703125" style="78" bestFit="1" customWidth="1"/>
    <col min="11800" max="11800" width="8.85546875" style="78" bestFit="1" customWidth="1"/>
    <col min="11801" max="11801" width="10.5703125" style="78" bestFit="1" customWidth="1"/>
    <col min="11802" max="11802" width="8.85546875" style="78" bestFit="1" customWidth="1"/>
    <col min="11803" max="11803" width="10.5703125" style="78" bestFit="1" customWidth="1"/>
    <col min="11804" max="11804" width="13.42578125" style="78" bestFit="1" customWidth="1"/>
    <col min="11805" max="11805" width="11.42578125" style="78" bestFit="1" customWidth="1"/>
    <col min="11806" max="11808" width="5.85546875" style="78" customWidth="1"/>
    <col min="11809" max="11809" width="6.140625" style="78" customWidth="1"/>
    <col min="11810" max="11810" width="46.42578125" style="78" bestFit="1" customWidth="1"/>
    <col min="11811" max="11811" width="8.85546875" style="78" bestFit="1" customWidth="1"/>
    <col min="11812" max="11812" width="13.85546875" style="78" customWidth="1"/>
    <col min="11813" max="11813" width="13.140625" style="78" bestFit="1" customWidth="1"/>
    <col min="11814" max="11814" width="12.7109375" style="78" bestFit="1" customWidth="1"/>
    <col min="11815" max="11816" width="12.7109375" style="78" customWidth="1"/>
    <col min="11817" max="11817" width="13.42578125" style="78" bestFit="1" customWidth="1"/>
    <col min="11818" max="11818" width="11.42578125" style="78" bestFit="1" customWidth="1"/>
    <col min="11819" max="11819" width="6.140625" style="78" customWidth="1"/>
    <col min="11820" max="11820" width="24.5703125" style="78" customWidth="1"/>
    <col min="11821" max="12034" width="11.42578125" style="78"/>
    <col min="12035" max="12035" width="48" style="78" bestFit="1" customWidth="1"/>
    <col min="12036" max="12036" width="10.5703125" style="78" bestFit="1" customWidth="1"/>
    <col min="12037" max="12037" width="12.5703125" style="78" bestFit="1" customWidth="1"/>
    <col min="12038" max="12038" width="11" style="78" bestFit="1" customWidth="1"/>
    <col min="12039" max="12039" width="9.7109375" style="78" bestFit="1" customWidth="1"/>
    <col min="12040" max="12040" width="10.42578125" style="78" bestFit="1" customWidth="1"/>
    <col min="12041" max="12041" width="10.140625" style="78" bestFit="1" customWidth="1"/>
    <col min="12042" max="12042" width="9.5703125" style="78" bestFit="1" customWidth="1"/>
    <col min="12043" max="12043" width="11.7109375" style="78" bestFit="1" customWidth="1"/>
    <col min="12044" max="12044" width="10" style="78" bestFit="1" customWidth="1"/>
    <col min="12045" max="12045" width="9" style="78" bestFit="1" customWidth="1"/>
    <col min="12046" max="12046" width="9.5703125" style="78" bestFit="1" customWidth="1"/>
    <col min="12047" max="12052" width="8.85546875" style="78" bestFit="1" customWidth="1"/>
    <col min="12053" max="12053" width="10.5703125" style="78" bestFit="1" customWidth="1"/>
    <col min="12054" max="12054" width="8.85546875" style="78" bestFit="1" customWidth="1"/>
    <col min="12055" max="12055" width="10.5703125" style="78" bestFit="1" customWidth="1"/>
    <col min="12056" max="12056" width="8.85546875" style="78" bestFit="1" customWidth="1"/>
    <col min="12057" max="12057" width="10.5703125" style="78" bestFit="1" customWidth="1"/>
    <col min="12058" max="12058" width="8.85546875" style="78" bestFit="1" customWidth="1"/>
    <col min="12059" max="12059" width="10.5703125" style="78" bestFit="1" customWidth="1"/>
    <col min="12060" max="12060" width="13.42578125" style="78" bestFit="1" customWidth="1"/>
    <col min="12061" max="12061" width="11.42578125" style="78" bestFit="1" customWidth="1"/>
    <col min="12062" max="12064" width="5.85546875" style="78" customWidth="1"/>
    <col min="12065" max="12065" width="6.140625" style="78" customWidth="1"/>
    <col min="12066" max="12066" width="46.42578125" style="78" bestFit="1" customWidth="1"/>
    <col min="12067" max="12067" width="8.85546875" style="78" bestFit="1" customWidth="1"/>
    <col min="12068" max="12068" width="13.85546875" style="78" customWidth="1"/>
    <col min="12069" max="12069" width="13.140625" style="78" bestFit="1" customWidth="1"/>
    <col min="12070" max="12070" width="12.7109375" style="78" bestFit="1" customWidth="1"/>
    <col min="12071" max="12072" width="12.7109375" style="78" customWidth="1"/>
    <col min="12073" max="12073" width="13.42578125" style="78" bestFit="1" customWidth="1"/>
    <col min="12074" max="12074" width="11.42578125" style="78" bestFit="1" customWidth="1"/>
    <col min="12075" max="12075" width="6.140625" style="78" customWidth="1"/>
    <col min="12076" max="12076" width="24.5703125" style="78" customWidth="1"/>
    <col min="12077" max="12290" width="11.42578125" style="78"/>
    <col min="12291" max="12291" width="48" style="78" bestFit="1" customWidth="1"/>
    <col min="12292" max="12292" width="10.5703125" style="78" bestFit="1" customWidth="1"/>
    <col min="12293" max="12293" width="12.5703125" style="78" bestFit="1" customWidth="1"/>
    <col min="12294" max="12294" width="11" style="78" bestFit="1" customWidth="1"/>
    <col min="12295" max="12295" width="9.7109375" style="78" bestFit="1" customWidth="1"/>
    <col min="12296" max="12296" width="10.42578125" style="78" bestFit="1" customWidth="1"/>
    <col min="12297" max="12297" width="10.140625" style="78" bestFit="1" customWidth="1"/>
    <col min="12298" max="12298" width="9.5703125" style="78" bestFit="1" customWidth="1"/>
    <col min="12299" max="12299" width="11.7109375" style="78" bestFit="1" customWidth="1"/>
    <col min="12300" max="12300" width="10" style="78" bestFit="1" customWidth="1"/>
    <col min="12301" max="12301" width="9" style="78" bestFit="1" customWidth="1"/>
    <col min="12302" max="12302" width="9.5703125" style="78" bestFit="1" customWidth="1"/>
    <col min="12303" max="12308" width="8.85546875" style="78" bestFit="1" customWidth="1"/>
    <col min="12309" max="12309" width="10.5703125" style="78" bestFit="1" customWidth="1"/>
    <col min="12310" max="12310" width="8.85546875" style="78" bestFit="1" customWidth="1"/>
    <col min="12311" max="12311" width="10.5703125" style="78" bestFit="1" customWidth="1"/>
    <col min="12312" max="12312" width="8.85546875" style="78" bestFit="1" customWidth="1"/>
    <col min="12313" max="12313" width="10.5703125" style="78" bestFit="1" customWidth="1"/>
    <col min="12314" max="12314" width="8.85546875" style="78" bestFit="1" customWidth="1"/>
    <col min="12315" max="12315" width="10.5703125" style="78" bestFit="1" customWidth="1"/>
    <col min="12316" max="12316" width="13.42578125" style="78" bestFit="1" customWidth="1"/>
    <col min="12317" max="12317" width="11.42578125" style="78" bestFit="1" customWidth="1"/>
    <col min="12318" max="12320" width="5.85546875" style="78" customWidth="1"/>
    <col min="12321" max="12321" width="6.140625" style="78" customWidth="1"/>
    <col min="12322" max="12322" width="46.42578125" style="78" bestFit="1" customWidth="1"/>
    <col min="12323" max="12323" width="8.85546875" style="78" bestFit="1" customWidth="1"/>
    <col min="12324" max="12324" width="13.85546875" style="78" customWidth="1"/>
    <col min="12325" max="12325" width="13.140625" style="78" bestFit="1" customWidth="1"/>
    <col min="12326" max="12326" width="12.7109375" style="78" bestFit="1" customWidth="1"/>
    <col min="12327" max="12328" width="12.7109375" style="78" customWidth="1"/>
    <col min="12329" max="12329" width="13.42578125" style="78" bestFit="1" customWidth="1"/>
    <col min="12330" max="12330" width="11.42578125" style="78" bestFit="1" customWidth="1"/>
    <col min="12331" max="12331" width="6.140625" style="78" customWidth="1"/>
    <col min="12332" max="12332" width="24.5703125" style="78" customWidth="1"/>
    <col min="12333" max="12546" width="11.42578125" style="78"/>
    <col min="12547" max="12547" width="48" style="78" bestFit="1" customWidth="1"/>
    <col min="12548" max="12548" width="10.5703125" style="78" bestFit="1" customWidth="1"/>
    <col min="12549" max="12549" width="12.5703125" style="78" bestFit="1" customWidth="1"/>
    <col min="12550" max="12550" width="11" style="78" bestFit="1" customWidth="1"/>
    <col min="12551" max="12551" width="9.7109375" style="78" bestFit="1" customWidth="1"/>
    <col min="12552" max="12552" width="10.42578125" style="78" bestFit="1" customWidth="1"/>
    <col min="12553" max="12553" width="10.140625" style="78" bestFit="1" customWidth="1"/>
    <col min="12554" max="12554" width="9.5703125" style="78" bestFit="1" customWidth="1"/>
    <col min="12555" max="12555" width="11.7109375" style="78" bestFit="1" customWidth="1"/>
    <col min="12556" max="12556" width="10" style="78" bestFit="1" customWidth="1"/>
    <col min="12557" max="12557" width="9" style="78" bestFit="1" customWidth="1"/>
    <col min="12558" max="12558" width="9.5703125" style="78" bestFit="1" customWidth="1"/>
    <col min="12559" max="12564" width="8.85546875" style="78" bestFit="1" customWidth="1"/>
    <col min="12565" max="12565" width="10.5703125" style="78" bestFit="1" customWidth="1"/>
    <col min="12566" max="12566" width="8.85546875" style="78" bestFit="1" customWidth="1"/>
    <col min="12567" max="12567" width="10.5703125" style="78" bestFit="1" customWidth="1"/>
    <col min="12568" max="12568" width="8.85546875" style="78" bestFit="1" customWidth="1"/>
    <col min="12569" max="12569" width="10.5703125" style="78" bestFit="1" customWidth="1"/>
    <col min="12570" max="12570" width="8.85546875" style="78" bestFit="1" customWidth="1"/>
    <col min="12571" max="12571" width="10.5703125" style="78" bestFit="1" customWidth="1"/>
    <col min="12572" max="12572" width="13.42578125" style="78" bestFit="1" customWidth="1"/>
    <col min="12573" max="12573" width="11.42578125" style="78" bestFit="1" customWidth="1"/>
    <col min="12574" max="12576" width="5.85546875" style="78" customWidth="1"/>
    <col min="12577" max="12577" width="6.140625" style="78" customWidth="1"/>
    <col min="12578" max="12578" width="46.42578125" style="78" bestFit="1" customWidth="1"/>
    <col min="12579" max="12579" width="8.85546875" style="78" bestFit="1" customWidth="1"/>
    <col min="12580" max="12580" width="13.85546875" style="78" customWidth="1"/>
    <col min="12581" max="12581" width="13.140625" style="78" bestFit="1" customWidth="1"/>
    <col min="12582" max="12582" width="12.7109375" style="78" bestFit="1" customWidth="1"/>
    <col min="12583" max="12584" width="12.7109375" style="78" customWidth="1"/>
    <col min="12585" max="12585" width="13.42578125" style="78" bestFit="1" customWidth="1"/>
    <col min="12586" max="12586" width="11.42578125" style="78" bestFit="1" customWidth="1"/>
    <col min="12587" max="12587" width="6.140625" style="78" customWidth="1"/>
    <col min="12588" max="12588" width="24.5703125" style="78" customWidth="1"/>
    <col min="12589" max="12802" width="11.42578125" style="78"/>
    <col min="12803" max="12803" width="48" style="78" bestFit="1" customWidth="1"/>
    <col min="12804" max="12804" width="10.5703125" style="78" bestFit="1" customWidth="1"/>
    <col min="12805" max="12805" width="12.5703125" style="78" bestFit="1" customWidth="1"/>
    <col min="12806" max="12806" width="11" style="78" bestFit="1" customWidth="1"/>
    <col min="12807" max="12807" width="9.7109375" style="78" bestFit="1" customWidth="1"/>
    <col min="12808" max="12808" width="10.42578125" style="78" bestFit="1" customWidth="1"/>
    <col min="12809" max="12809" width="10.140625" style="78" bestFit="1" customWidth="1"/>
    <col min="12810" max="12810" width="9.5703125" style="78" bestFit="1" customWidth="1"/>
    <col min="12811" max="12811" width="11.7109375" style="78" bestFit="1" customWidth="1"/>
    <col min="12812" max="12812" width="10" style="78" bestFit="1" customWidth="1"/>
    <col min="12813" max="12813" width="9" style="78" bestFit="1" customWidth="1"/>
    <col min="12814" max="12814" width="9.5703125" style="78" bestFit="1" customWidth="1"/>
    <col min="12815" max="12820" width="8.85546875" style="78" bestFit="1" customWidth="1"/>
    <col min="12821" max="12821" width="10.5703125" style="78" bestFit="1" customWidth="1"/>
    <col min="12822" max="12822" width="8.85546875" style="78" bestFit="1" customWidth="1"/>
    <col min="12823" max="12823" width="10.5703125" style="78" bestFit="1" customWidth="1"/>
    <col min="12824" max="12824" width="8.85546875" style="78" bestFit="1" customWidth="1"/>
    <col min="12825" max="12825" width="10.5703125" style="78" bestFit="1" customWidth="1"/>
    <col min="12826" max="12826" width="8.85546875" style="78" bestFit="1" customWidth="1"/>
    <col min="12827" max="12827" width="10.5703125" style="78" bestFit="1" customWidth="1"/>
    <col min="12828" max="12828" width="13.42578125" style="78" bestFit="1" customWidth="1"/>
    <col min="12829" max="12829" width="11.42578125" style="78" bestFit="1" customWidth="1"/>
    <col min="12830" max="12832" width="5.85546875" style="78" customWidth="1"/>
    <col min="12833" max="12833" width="6.140625" style="78" customWidth="1"/>
    <col min="12834" max="12834" width="46.42578125" style="78" bestFit="1" customWidth="1"/>
    <col min="12835" max="12835" width="8.85546875" style="78" bestFit="1" customWidth="1"/>
    <col min="12836" max="12836" width="13.85546875" style="78" customWidth="1"/>
    <col min="12837" max="12837" width="13.140625" style="78" bestFit="1" customWidth="1"/>
    <col min="12838" max="12838" width="12.7109375" style="78" bestFit="1" customWidth="1"/>
    <col min="12839" max="12840" width="12.7109375" style="78" customWidth="1"/>
    <col min="12841" max="12841" width="13.42578125" style="78" bestFit="1" customWidth="1"/>
    <col min="12842" max="12842" width="11.42578125" style="78" bestFit="1" customWidth="1"/>
    <col min="12843" max="12843" width="6.140625" style="78" customWidth="1"/>
    <col min="12844" max="12844" width="24.5703125" style="78" customWidth="1"/>
    <col min="12845" max="13058" width="11.42578125" style="78"/>
    <col min="13059" max="13059" width="48" style="78" bestFit="1" customWidth="1"/>
    <col min="13060" max="13060" width="10.5703125" style="78" bestFit="1" customWidth="1"/>
    <col min="13061" max="13061" width="12.5703125" style="78" bestFit="1" customWidth="1"/>
    <col min="13062" max="13062" width="11" style="78" bestFit="1" customWidth="1"/>
    <col min="13063" max="13063" width="9.7109375" style="78" bestFit="1" customWidth="1"/>
    <col min="13064" max="13064" width="10.42578125" style="78" bestFit="1" customWidth="1"/>
    <col min="13065" max="13065" width="10.140625" style="78" bestFit="1" customWidth="1"/>
    <col min="13066" max="13066" width="9.5703125" style="78" bestFit="1" customWidth="1"/>
    <col min="13067" max="13067" width="11.7109375" style="78" bestFit="1" customWidth="1"/>
    <col min="13068" max="13068" width="10" style="78" bestFit="1" customWidth="1"/>
    <col min="13069" max="13069" width="9" style="78" bestFit="1" customWidth="1"/>
    <col min="13070" max="13070" width="9.5703125" style="78" bestFit="1" customWidth="1"/>
    <col min="13071" max="13076" width="8.85546875" style="78" bestFit="1" customWidth="1"/>
    <col min="13077" max="13077" width="10.5703125" style="78" bestFit="1" customWidth="1"/>
    <col min="13078" max="13078" width="8.85546875" style="78" bestFit="1" customWidth="1"/>
    <col min="13079" max="13079" width="10.5703125" style="78" bestFit="1" customWidth="1"/>
    <col min="13080" max="13080" width="8.85546875" style="78" bestFit="1" customWidth="1"/>
    <col min="13081" max="13081" width="10.5703125" style="78" bestFit="1" customWidth="1"/>
    <col min="13082" max="13082" width="8.85546875" style="78" bestFit="1" customWidth="1"/>
    <col min="13083" max="13083" width="10.5703125" style="78" bestFit="1" customWidth="1"/>
    <col min="13084" max="13084" width="13.42578125" style="78" bestFit="1" customWidth="1"/>
    <col min="13085" max="13085" width="11.42578125" style="78" bestFit="1" customWidth="1"/>
    <col min="13086" max="13088" width="5.85546875" style="78" customWidth="1"/>
    <col min="13089" max="13089" width="6.140625" style="78" customWidth="1"/>
    <col min="13090" max="13090" width="46.42578125" style="78" bestFit="1" customWidth="1"/>
    <col min="13091" max="13091" width="8.85546875" style="78" bestFit="1" customWidth="1"/>
    <col min="13092" max="13092" width="13.85546875" style="78" customWidth="1"/>
    <col min="13093" max="13093" width="13.140625" style="78" bestFit="1" customWidth="1"/>
    <col min="13094" max="13094" width="12.7109375" style="78" bestFit="1" customWidth="1"/>
    <col min="13095" max="13096" width="12.7109375" style="78" customWidth="1"/>
    <col min="13097" max="13097" width="13.42578125" style="78" bestFit="1" customWidth="1"/>
    <col min="13098" max="13098" width="11.42578125" style="78" bestFit="1" customWidth="1"/>
    <col min="13099" max="13099" width="6.140625" style="78" customWidth="1"/>
    <col min="13100" max="13100" width="24.5703125" style="78" customWidth="1"/>
    <col min="13101" max="13314" width="11.42578125" style="78"/>
    <col min="13315" max="13315" width="48" style="78" bestFit="1" customWidth="1"/>
    <col min="13316" max="13316" width="10.5703125" style="78" bestFit="1" customWidth="1"/>
    <col min="13317" max="13317" width="12.5703125" style="78" bestFit="1" customWidth="1"/>
    <col min="13318" max="13318" width="11" style="78" bestFit="1" customWidth="1"/>
    <col min="13319" max="13319" width="9.7109375" style="78" bestFit="1" customWidth="1"/>
    <col min="13320" max="13320" width="10.42578125" style="78" bestFit="1" customWidth="1"/>
    <col min="13321" max="13321" width="10.140625" style="78" bestFit="1" customWidth="1"/>
    <col min="13322" max="13322" width="9.5703125" style="78" bestFit="1" customWidth="1"/>
    <col min="13323" max="13323" width="11.7109375" style="78" bestFit="1" customWidth="1"/>
    <col min="13324" max="13324" width="10" style="78" bestFit="1" customWidth="1"/>
    <col min="13325" max="13325" width="9" style="78" bestFit="1" customWidth="1"/>
    <col min="13326" max="13326" width="9.5703125" style="78" bestFit="1" customWidth="1"/>
    <col min="13327" max="13332" width="8.85546875" style="78" bestFit="1" customWidth="1"/>
    <col min="13333" max="13333" width="10.5703125" style="78" bestFit="1" customWidth="1"/>
    <col min="13334" max="13334" width="8.85546875" style="78" bestFit="1" customWidth="1"/>
    <col min="13335" max="13335" width="10.5703125" style="78" bestFit="1" customWidth="1"/>
    <col min="13336" max="13336" width="8.85546875" style="78" bestFit="1" customWidth="1"/>
    <col min="13337" max="13337" width="10.5703125" style="78" bestFit="1" customWidth="1"/>
    <col min="13338" max="13338" width="8.85546875" style="78" bestFit="1" customWidth="1"/>
    <col min="13339" max="13339" width="10.5703125" style="78" bestFit="1" customWidth="1"/>
    <col min="13340" max="13340" width="13.42578125" style="78" bestFit="1" customWidth="1"/>
    <col min="13341" max="13341" width="11.42578125" style="78" bestFit="1" customWidth="1"/>
    <col min="13342" max="13344" width="5.85546875" style="78" customWidth="1"/>
    <col min="13345" max="13345" width="6.140625" style="78" customWidth="1"/>
    <col min="13346" max="13346" width="46.42578125" style="78" bestFit="1" customWidth="1"/>
    <col min="13347" max="13347" width="8.85546875" style="78" bestFit="1" customWidth="1"/>
    <col min="13348" max="13348" width="13.85546875" style="78" customWidth="1"/>
    <col min="13349" max="13349" width="13.140625" style="78" bestFit="1" customWidth="1"/>
    <col min="13350" max="13350" width="12.7109375" style="78" bestFit="1" customWidth="1"/>
    <col min="13351" max="13352" width="12.7109375" style="78" customWidth="1"/>
    <col min="13353" max="13353" width="13.42578125" style="78" bestFit="1" customWidth="1"/>
    <col min="13354" max="13354" width="11.42578125" style="78" bestFit="1" customWidth="1"/>
    <col min="13355" max="13355" width="6.140625" style="78" customWidth="1"/>
    <col min="13356" max="13356" width="24.5703125" style="78" customWidth="1"/>
    <col min="13357" max="13570" width="11.42578125" style="78"/>
    <col min="13571" max="13571" width="48" style="78" bestFit="1" customWidth="1"/>
    <col min="13572" max="13572" width="10.5703125" style="78" bestFit="1" customWidth="1"/>
    <col min="13573" max="13573" width="12.5703125" style="78" bestFit="1" customWidth="1"/>
    <col min="13574" max="13574" width="11" style="78" bestFit="1" customWidth="1"/>
    <col min="13575" max="13575" width="9.7109375" style="78" bestFit="1" customWidth="1"/>
    <col min="13576" max="13576" width="10.42578125" style="78" bestFit="1" customWidth="1"/>
    <col min="13577" max="13577" width="10.140625" style="78" bestFit="1" customWidth="1"/>
    <col min="13578" max="13578" width="9.5703125" style="78" bestFit="1" customWidth="1"/>
    <col min="13579" max="13579" width="11.7109375" style="78" bestFit="1" customWidth="1"/>
    <col min="13580" max="13580" width="10" style="78" bestFit="1" customWidth="1"/>
    <col min="13581" max="13581" width="9" style="78" bestFit="1" customWidth="1"/>
    <col min="13582" max="13582" width="9.5703125" style="78" bestFit="1" customWidth="1"/>
    <col min="13583" max="13588" width="8.85546875" style="78" bestFit="1" customWidth="1"/>
    <col min="13589" max="13589" width="10.5703125" style="78" bestFit="1" customWidth="1"/>
    <col min="13590" max="13590" width="8.85546875" style="78" bestFit="1" customWidth="1"/>
    <col min="13591" max="13591" width="10.5703125" style="78" bestFit="1" customWidth="1"/>
    <col min="13592" max="13592" width="8.85546875" style="78" bestFit="1" customWidth="1"/>
    <col min="13593" max="13593" width="10.5703125" style="78" bestFit="1" customWidth="1"/>
    <col min="13594" max="13594" width="8.85546875" style="78" bestFit="1" customWidth="1"/>
    <col min="13595" max="13595" width="10.5703125" style="78" bestFit="1" customWidth="1"/>
    <col min="13596" max="13596" width="13.42578125" style="78" bestFit="1" customWidth="1"/>
    <col min="13597" max="13597" width="11.42578125" style="78" bestFit="1" customWidth="1"/>
    <col min="13598" max="13600" width="5.85546875" style="78" customWidth="1"/>
    <col min="13601" max="13601" width="6.140625" style="78" customWidth="1"/>
    <col min="13602" max="13602" width="46.42578125" style="78" bestFit="1" customWidth="1"/>
    <col min="13603" max="13603" width="8.85546875" style="78" bestFit="1" customWidth="1"/>
    <col min="13604" max="13604" width="13.85546875" style="78" customWidth="1"/>
    <col min="13605" max="13605" width="13.140625" style="78" bestFit="1" customWidth="1"/>
    <col min="13606" max="13606" width="12.7109375" style="78" bestFit="1" customWidth="1"/>
    <col min="13607" max="13608" width="12.7109375" style="78" customWidth="1"/>
    <col min="13609" max="13609" width="13.42578125" style="78" bestFit="1" customWidth="1"/>
    <col min="13610" max="13610" width="11.42578125" style="78" bestFit="1" customWidth="1"/>
    <col min="13611" max="13611" width="6.140625" style="78" customWidth="1"/>
    <col min="13612" max="13612" width="24.5703125" style="78" customWidth="1"/>
    <col min="13613" max="13826" width="11.42578125" style="78"/>
    <col min="13827" max="13827" width="48" style="78" bestFit="1" customWidth="1"/>
    <col min="13828" max="13828" width="10.5703125" style="78" bestFit="1" customWidth="1"/>
    <col min="13829" max="13829" width="12.5703125" style="78" bestFit="1" customWidth="1"/>
    <col min="13830" max="13830" width="11" style="78" bestFit="1" customWidth="1"/>
    <col min="13831" max="13831" width="9.7109375" style="78" bestFit="1" customWidth="1"/>
    <col min="13832" max="13832" width="10.42578125" style="78" bestFit="1" customWidth="1"/>
    <col min="13833" max="13833" width="10.140625" style="78" bestFit="1" customWidth="1"/>
    <col min="13834" max="13834" width="9.5703125" style="78" bestFit="1" customWidth="1"/>
    <col min="13835" max="13835" width="11.7109375" style="78" bestFit="1" customWidth="1"/>
    <col min="13836" max="13836" width="10" style="78" bestFit="1" customWidth="1"/>
    <col min="13837" max="13837" width="9" style="78" bestFit="1" customWidth="1"/>
    <col min="13838" max="13838" width="9.5703125" style="78" bestFit="1" customWidth="1"/>
    <col min="13839" max="13844" width="8.85546875" style="78" bestFit="1" customWidth="1"/>
    <col min="13845" max="13845" width="10.5703125" style="78" bestFit="1" customWidth="1"/>
    <col min="13846" max="13846" width="8.85546875" style="78" bestFit="1" customWidth="1"/>
    <col min="13847" max="13847" width="10.5703125" style="78" bestFit="1" customWidth="1"/>
    <col min="13848" max="13848" width="8.85546875" style="78" bestFit="1" customWidth="1"/>
    <col min="13849" max="13849" width="10.5703125" style="78" bestFit="1" customWidth="1"/>
    <col min="13850" max="13850" width="8.85546875" style="78" bestFit="1" customWidth="1"/>
    <col min="13851" max="13851" width="10.5703125" style="78" bestFit="1" customWidth="1"/>
    <col min="13852" max="13852" width="13.42578125" style="78" bestFit="1" customWidth="1"/>
    <col min="13853" max="13853" width="11.42578125" style="78" bestFit="1" customWidth="1"/>
    <col min="13854" max="13856" width="5.85546875" style="78" customWidth="1"/>
    <col min="13857" max="13857" width="6.140625" style="78" customWidth="1"/>
    <col min="13858" max="13858" width="46.42578125" style="78" bestFit="1" customWidth="1"/>
    <col min="13859" max="13859" width="8.85546875" style="78" bestFit="1" customWidth="1"/>
    <col min="13860" max="13860" width="13.85546875" style="78" customWidth="1"/>
    <col min="13861" max="13861" width="13.140625" style="78" bestFit="1" customWidth="1"/>
    <col min="13862" max="13862" width="12.7109375" style="78" bestFit="1" customWidth="1"/>
    <col min="13863" max="13864" width="12.7109375" style="78" customWidth="1"/>
    <col min="13865" max="13865" width="13.42578125" style="78" bestFit="1" customWidth="1"/>
    <col min="13866" max="13866" width="11.42578125" style="78" bestFit="1" customWidth="1"/>
    <col min="13867" max="13867" width="6.140625" style="78" customWidth="1"/>
    <col min="13868" max="13868" width="24.5703125" style="78" customWidth="1"/>
    <col min="13869" max="14082" width="11.42578125" style="78"/>
    <col min="14083" max="14083" width="48" style="78" bestFit="1" customWidth="1"/>
    <col min="14084" max="14084" width="10.5703125" style="78" bestFit="1" customWidth="1"/>
    <col min="14085" max="14085" width="12.5703125" style="78" bestFit="1" customWidth="1"/>
    <col min="14086" max="14086" width="11" style="78" bestFit="1" customWidth="1"/>
    <col min="14087" max="14087" width="9.7109375" style="78" bestFit="1" customWidth="1"/>
    <col min="14088" max="14088" width="10.42578125" style="78" bestFit="1" customWidth="1"/>
    <col min="14089" max="14089" width="10.140625" style="78" bestFit="1" customWidth="1"/>
    <col min="14090" max="14090" width="9.5703125" style="78" bestFit="1" customWidth="1"/>
    <col min="14091" max="14091" width="11.7109375" style="78" bestFit="1" customWidth="1"/>
    <col min="14092" max="14092" width="10" style="78" bestFit="1" customWidth="1"/>
    <col min="14093" max="14093" width="9" style="78" bestFit="1" customWidth="1"/>
    <col min="14094" max="14094" width="9.5703125" style="78" bestFit="1" customWidth="1"/>
    <col min="14095" max="14100" width="8.85546875" style="78" bestFit="1" customWidth="1"/>
    <col min="14101" max="14101" width="10.5703125" style="78" bestFit="1" customWidth="1"/>
    <col min="14102" max="14102" width="8.85546875" style="78" bestFit="1" customWidth="1"/>
    <col min="14103" max="14103" width="10.5703125" style="78" bestFit="1" customWidth="1"/>
    <col min="14104" max="14104" width="8.85546875" style="78" bestFit="1" customWidth="1"/>
    <col min="14105" max="14105" width="10.5703125" style="78" bestFit="1" customWidth="1"/>
    <col min="14106" max="14106" width="8.85546875" style="78" bestFit="1" customWidth="1"/>
    <col min="14107" max="14107" width="10.5703125" style="78" bestFit="1" customWidth="1"/>
    <col min="14108" max="14108" width="13.42578125" style="78" bestFit="1" customWidth="1"/>
    <col min="14109" max="14109" width="11.42578125" style="78" bestFit="1" customWidth="1"/>
    <col min="14110" max="14112" width="5.85546875" style="78" customWidth="1"/>
    <col min="14113" max="14113" width="6.140625" style="78" customWidth="1"/>
    <col min="14114" max="14114" width="46.42578125" style="78" bestFit="1" customWidth="1"/>
    <col min="14115" max="14115" width="8.85546875" style="78" bestFit="1" customWidth="1"/>
    <col min="14116" max="14116" width="13.85546875" style="78" customWidth="1"/>
    <col min="14117" max="14117" width="13.140625" style="78" bestFit="1" customWidth="1"/>
    <col min="14118" max="14118" width="12.7109375" style="78" bestFit="1" customWidth="1"/>
    <col min="14119" max="14120" width="12.7109375" style="78" customWidth="1"/>
    <col min="14121" max="14121" width="13.42578125" style="78" bestFit="1" customWidth="1"/>
    <col min="14122" max="14122" width="11.42578125" style="78" bestFit="1" customWidth="1"/>
    <col min="14123" max="14123" width="6.140625" style="78" customWidth="1"/>
    <col min="14124" max="14124" width="24.5703125" style="78" customWidth="1"/>
    <col min="14125" max="14338" width="11.42578125" style="78"/>
    <col min="14339" max="14339" width="48" style="78" bestFit="1" customWidth="1"/>
    <col min="14340" max="14340" width="10.5703125" style="78" bestFit="1" customWidth="1"/>
    <col min="14341" max="14341" width="12.5703125" style="78" bestFit="1" customWidth="1"/>
    <col min="14342" max="14342" width="11" style="78" bestFit="1" customWidth="1"/>
    <col min="14343" max="14343" width="9.7109375" style="78" bestFit="1" customWidth="1"/>
    <col min="14344" max="14344" width="10.42578125" style="78" bestFit="1" customWidth="1"/>
    <col min="14345" max="14345" width="10.140625" style="78" bestFit="1" customWidth="1"/>
    <col min="14346" max="14346" width="9.5703125" style="78" bestFit="1" customWidth="1"/>
    <col min="14347" max="14347" width="11.7109375" style="78" bestFit="1" customWidth="1"/>
    <col min="14348" max="14348" width="10" style="78" bestFit="1" customWidth="1"/>
    <col min="14349" max="14349" width="9" style="78" bestFit="1" customWidth="1"/>
    <col min="14350" max="14350" width="9.5703125" style="78" bestFit="1" customWidth="1"/>
    <col min="14351" max="14356" width="8.85546875" style="78" bestFit="1" customWidth="1"/>
    <col min="14357" max="14357" width="10.5703125" style="78" bestFit="1" customWidth="1"/>
    <col min="14358" max="14358" width="8.85546875" style="78" bestFit="1" customWidth="1"/>
    <col min="14359" max="14359" width="10.5703125" style="78" bestFit="1" customWidth="1"/>
    <col min="14360" max="14360" width="8.85546875" style="78" bestFit="1" customWidth="1"/>
    <col min="14361" max="14361" width="10.5703125" style="78" bestFit="1" customWidth="1"/>
    <col min="14362" max="14362" width="8.85546875" style="78" bestFit="1" customWidth="1"/>
    <col min="14363" max="14363" width="10.5703125" style="78" bestFit="1" customWidth="1"/>
    <col min="14364" max="14364" width="13.42578125" style="78" bestFit="1" customWidth="1"/>
    <col min="14365" max="14365" width="11.42578125" style="78" bestFit="1" customWidth="1"/>
    <col min="14366" max="14368" width="5.85546875" style="78" customWidth="1"/>
    <col min="14369" max="14369" width="6.140625" style="78" customWidth="1"/>
    <col min="14370" max="14370" width="46.42578125" style="78" bestFit="1" customWidth="1"/>
    <col min="14371" max="14371" width="8.85546875" style="78" bestFit="1" customWidth="1"/>
    <col min="14372" max="14372" width="13.85546875" style="78" customWidth="1"/>
    <col min="14373" max="14373" width="13.140625" style="78" bestFit="1" customWidth="1"/>
    <col min="14374" max="14374" width="12.7109375" style="78" bestFit="1" customWidth="1"/>
    <col min="14375" max="14376" width="12.7109375" style="78" customWidth="1"/>
    <col min="14377" max="14377" width="13.42578125" style="78" bestFit="1" customWidth="1"/>
    <col min="14378" max="14378" width="11.42578125" style="78" bestFit="1" customWidth="1"/>
    <col min="14379" max="14379" width="6.140625" style="78" customWidth="1"/>
    <col min="14380" max="14380" width="24.5703125" style="78" customWidth="1"/>
    <col min="14381" max="14594" width="11.42578125" style="78"/>
    <col min="14595" max="14595" width="48" style="78" bestFit="1" customWidth="1"/>
    <col min="14596" max="14596" width="10.5703125" style="78" bestFit="1" customWidth="1"/>
    <col min="14597" max="14597" width="12.5703125" style="78" bestFit="1" customWidth="1"/>
    <col min="14598" max="14598" width="11" style="78" bestFit="1" customWidth="1"/>
    <col min="14599" max="14599" width="9.7109375" style="78" bestFit="1" customWidth="1"/>
    <col min="14600" max="14600" width="10.42578125" style="78" bestFit="1" customWidth="1"/>
    <col min="14601" max="14601" width="10.140625" style="78" bestFit="1" customWidth="1"/>
    <col min="14602" max="14602" width="9.5703125" style="78" bestFit="1" customWidth="1"/>
    <col min="14603" max="14603" width="11.7109375" style="78" bestFit="1" customWidth="1"/>
    <col min="14604" max="14604" width="10" style="78" bestFit="1" customWidth="1"/>
    <col min="14605" max="14605" width="9" style="78" bestFit="1" customWidth="1"/>
    <col min="14606" max="14606" width="9.5703125" style="78" bestFit="1" customWidth="1"/>
    <col min="14607" max="14612" width="8.85546875" style="78" bestFit="1" customWidth="1"/>
    <col min="14613" max="14613" width="10.5703125" style="78" bestFit="1" customWidth="1"/>
    <col min="14614" max="14614" width="8.85546875" style="78" bestFit="1" customWidth="1"/>
    <col min="14615" max="14615" width="10.5703125" style="78" bestFit="1" customWidth="1"/>
    <col min="14616" max="14616" width="8.85546875" style="78" bestFit="1" customWidth="1"/>
    <col min="14617" max="14617" width="10.5703125" style="78" bestFit="1" customWidth="1"/>
    <col min="14618" max="14618" width="8.85546875" style="78" bestFit="1" customWidth="1"/>
    <col min="14619" max="14619" width="10.5703125" style="78" bestFit="1" customWidth="1"/>
    <col min="14620" max="14620" width="13.42578125" style="78" bestFit="1" customWidth="1"/>
    <col min="14621" max="14621" width="11.42578125" style="78" bestFit="1" customWidth="1"/>
    <col min="14622" max="14624" width="5.85546875" style="78" customWidth="1"/>
    <col min="14625" max="14625" width="6.140625" style="78" customWidth="1"/>
    <col min="14626" max="14626" width="46.42578125" style="78" bestFit="1" customWidth="1"/>
    <col min="14627" max="14627" width="8.85546875" style="78" bestFit="1" customWidth="1"/>
    <col min="14628" max="14628" width="13.85546875" style="78" customWidth="1"/>
    <col min="14629" max="14629" width="13.140625" style="78" bestFit="1" customWidth="1"/>
    <col min="14630" max="14630" width="12.7109375" style="78" bestFit="1" customWidth="1"/>
    <col min="14631" max="14632" width="12.7109375" style="78" customWidth="1"/>
    <col min="14633" max="14633" width="13.42578125" style="78" bestFit="1" customWidth="1"/>
    <col min="14634" max="14634" width="11.42578125" style="78" bestFit="1" customWidth="1"/>
    <col min="14635" max="14635" width="6.140625" style="78" customWidth="1"/>
    <col min="14636" max="14636" width="24.5703125" style="78" customWidth="1"/>
    <col min="14637" max="14850" width="11.42578125" style="78"/>
    <col min="14851" max="14851" width="48" style="78" bestFit="1" customWidth="1"/>
    <col min="14852" max="14852" width="10.5703125" style="78" bestFit="1" customWidth="1"/>
    <col min="14853" max="14853" width="12.5703125" style="78" bestFit="1" customWidth="1"/>
    <col min="14854" max="14854" width="11" style="78" bestFit="1" customWidth="1"/>
    <col min="14855" max="14855" width="9.7109375" style="78" bestFit="1" customWidth="1"/>
    <col min="14856" max="14856" width="10.42578125" style="78" bestFit="1" customWidth="1"/>
    <col min="14857" max="14857" width="10.140625" style="78" bestFit="1" customWidth="1"/>
    <col min="14858" max="14858" width="9.5703125" style="78" bestFit="1" customWidth="1"/>
    <col min="14859" max="14859" width="11.7109375" style="78" bestFit="1" customWidth="1"/>
    <col min="14860" max="14860" width="10" style="78" bestFit="1" customWidth="1"/>
    <col min="14861" max="14861" width="9" style="78" bestFit="1" customWidth="1"/>
    <col min="14862" max="14862" width="9.5703125" style="78" bestFit="1" customWidth="1"/>
    <col min="14863" max="14868" width="8.85546875" style="78" bestFit="1" customWidth="1"/>
    <col min="14869" max="14869" width="10.5703125" style="78" bestFit="1" customWidth="1"/>
    <col min="14870" max="14870" width="8.85546875" style="78" bestFit="1" customWidth="1"/>
    <col min="14871" max="14871" width="10.5703125" style="78" bestFit="1" customWidth="1"/>
    <col min="14872" max="14872" width="8.85546875" style="78" bestFit="1" customWidth="1"/>
    <col min="14873" max="14873" width="10.5703125" style="78" bestFit="1" customWidth="1"/>
    <col min="14874" max="14874" width="8.85546875" style="78" bestFit="1" customWidth="1"/>
    <col min="14875" max="14875" width="10.5703125" style="78" bestFit="1" customWidth="1"/>
    <col min="14876" max="14876" width="13.42578125" style="78" bestFit="1" customWidth="1"/>
    <col min="14877" max="14877" width="11.42578125" style="78" bestFit="1" customWidth="1"/>
    <col min="14878" max="14880" width="5.85546875" style="78" customWidth="1"/>
    <col min="14881" max="14881" width="6.140625" style="78" customWidth="1"/>
    <col min="14882" max="14882" width="46.42578125" style="78" bestFit="1" customWidth="1"/>
    <col min="14883" max="14883" width="8.85546875" style="78" bestFit="1" customWidth="1"/>
    <col min="14884" max="14884" width="13.85546875" style="78" customWidth="1"/>
    <col min="14885" max="14885" width="13.140625" style="78" bestFit="1" customWidth="1"/>
    <col min="14886" max="14886" width="12.7109375" style="78" bestFit="1" customWidth="1"/>
    <col min="14887" max="14888" width="12.7109375" style="78" customWidth="1"/>
    <col min="14889" max="14889" width="13.42578125" style="78" bestFit="1" customWidth="1"/>
    <col min="14890" max="14890" width="11.42578125" style="78" bestFit="1" customWidth="1"/>
    <col min="14891" max="14891" width="6.140625" style="78" customWidth="1"/>
    <col min="14892" max="14892" width="24.5703125" style="78" customWidth="1"/>
    <col min="14893" max="15106" width="11.42578125" style="78"/>
    <col min="15107" max="15107" width="48" style="78" bestFit="1" customWidth="1"/>
    <col min="15108" max="15108" width="10.5703125" style="78" bestFit="1" customWidth="1"/>
    <col min="15109" max="15109" width="12.5703125" style="78" bestFit="1" customWidth="1"/>
    <col min="15110" max="15110" width="11" style="78" bestFit="1" customWidth="1"/>
    <col min="15111" max="15111" width="9.7109375" style="78" bestFit="1" customWidth="1"/>
    <col min="15112" max="15112" width="10.42578125" style="78" bestFit="1" customWidth="1"/>
    <col min="15113" max="15113" width="10.140625" style="78" bestFit="1" customWidth="1"/>
    <col min="15114" max="15114" width="9.5703125" style="78" bestFit="1" customWidth="1"/>
    <col min="15115" max="15115" width="11.7109375" style="78" bestFit="1" customWidth="1"/>
    <col min="15116" max="15116" width="10" style="78" bestFit="1" customWidth="1"/>
    <col min="15117" max="15117" width="9" style="78" bestFit="1" customWidth="1"/>
    <col min="15118" max="15118" width="9.5703125" style="78" bestFit="1" customWidth="1"/>
    <col min="15119" max="15124" width="8.85546875" style="78" bestFit="1" customWidth="1"/>
    <col min="15125" max="15125" width="10.5703125" style="78" bestFit="1" customWidth="1"/>
    <col min="15126" max="15126" width="8.85546875" style="78" bestFit="1" customWidth="1"/>
    <col min="15127" max="15127" width="10.5703125" style="78" bestFit="1" customWidth="1"/>
    <col min="15128" max="15128" width="8.85546875" style="78" bestFit="1" customWidth="1"/>
    <col min="15129" max="15129" width="10.5703125" style="78" bestFit="1" customWidth="1"/>
    <col min="15130" max="15130" width="8.85546875" style="78" bestFit="1" customWidth="1"/>
    <col min="15131" max="15131" width="10.5703125" style="78" bestFit="1" customWidth="1"/>
    <col min="15132" max="15132" width="13.42578125" style="78" bestFit="1" customWidth="1"/>
    <col min="15133" max="15133" width="11.42578125" style="78" bestFit="1" customWidth="1"/>
    <col min="15134" max="15136" width="5.85546875" style="78" customWidth="1"/>
    <col min="15137" max="15137" width="6.140625" style="78" customWidth="1"/>
    <col min="15138" max="15138" width="46.42578125" style="78" bestFit="1" customWidth="1"/>
    <col min="15139" max="15139" width="8.85546875" style="78" bestFit="1" customWidth="1"/>
    <col min="15140" max="15140" width="13.85546875" style="78" customWidth="1"/>
    <col min="15141" max="15141" width="13.140625" style="78" bestFit="1" customWidth="1"/>
    <col min="15142" max="15142" width="12.7109375" style="78" bestFit="1" customWidth="1"/>
    <col min="15143" max="15144" width="12.7109375" style="78" customWidth="1"/>
    <col min="15145" max="15145" width="13.42578125" style="78" bestFit="1" customWidth="1"/>
    <col min="15146" max="15146" width="11.42578125" style="78" bestFit="1" customWidth="1"/>
    <col min="15147" max="15147" width="6.140625" style="78" customWidth="1"/>
    <col min="15148" max="15148" width="24.5703125" style="78" customWidth="1"/>
    <col min="15149" max="15362" width="11.42578125" style="78"/>
    <col min="15363" max="15363" width="48" style="78" bestFit="1" customWidth="1"/>
    <col min="15364" max="15364" width="10.5703125" style="78" bestFit="1" customWidth="1"/>
    <col min="15365" max="15365" width="12.5703125" style="78" bestFit="1" customWidth="1"/>
    <col min="15366" max="15366" width="11" style="78" bestFit="1" customWidth="1"/>
    <col min="15367" max="15367" width="9.7109375" style="78" bestFit="1" customWidth="1"/>
    <col min="15368" max="15368" width="10.42578125" style="78" bestFit="1" customWidth="1"/>
    <col min="15369" max="15369" width="10.140625" style="78" bestFit="1" customWidth="1"/>
    <col min="15370" max="15370" width="9.5703125" style="78" bestFit="1" customWidth="1"/>
    <col min="15371" max="15371" width="11.7109375" style="78" bestFit="1" customWidth="1"/>
    <col min="15372" max="15372" width="10" style="78" bestFit="1" customWidth="1"/>
    <col min="15373" max="15373" width="9" style="78" bestFit="1" customWidth="1"/>
    <col min="15374" max="15374" width="9.5703125" style="78" bestFit="1" customWidth="1"/>
    <col min="15375" max="15380" width="8.85546875" style="78" bestFit="1" customWidth="1"/>
    <col min="15381" max="15381" width="10.5703125" style="78" bestFit="1" customWidth="1"/>
    <col min="15382" max="15382" width="8.85546875" style="78" bestFit="1" customWidth="1"/>
    <col min="15383" max="15383" width="10.5703125" style="78" bestFit="1" customWidth="1"/>
    <col min="15384" max="15384" width="8.85546875" style="78" bestFit="1" customWidth="1"/>
    <col min="15385" max="15385" width="10.5703125" style="78" bestFit="1" customWidth="1"/>
    <col min="15386" max="15386" width="8.85546875" style="78" bestFit="1" customWidth="1"/>
    <col min="15387" max="15387" width="10.5703125" style="78" bestFit="1" customWidth="1"/>
    <col min="15388" max="15388" width="13.42578125" style="78" bestFit="1" customWidth="1"/>
    <col min="15389" max="15389" width="11.42578125" style="78" bestFit="1" customWidth="1"/>
    <col min="15390" max="15392" width="5.85546875" style="78" customWidth="1"/>
    <col min="15393" max="15393" width="6.140625" style="78" customWidth="1"/>
    <col min="15394" max="15394" width="46.42578125" style="78" bestFit="1" customWidth="1"/>
    <col min="15395" max="15395" width="8.85546875" style="78" bestFit="1" customWidth="1"/>
    <col min="15396" max="15396" width="13.85546875" style="78" customWidth="1"/>
    <col min="15397" max="15397" width="13.140625" style="78" bestFit="1" customWidth="1"/>
    <col min="15398" max="15398" width="12.7109375" style="78" bestFit="1" customWidth="1"/>
    <col min="15399" max="15400" width="12.7109375" style="78" customWidth="1"/>
    <col min="15401" max="15401" width="13.42578125" style="78" bestFit="1" customWidth="1"/>
    <col min="15402" max="15402" width="11.42578125" style="78" bestFit="1" customWidth="1"/>
    <col min="15403" max="15403" width="6.140625" style="78" customWidth="1"/>
    <col min="15404" max="15404" width="24.5703125" style="78" customWidth="1"/>
    <col min="15405" max="15618" width="11.42578125" style="78"/>
    <col min="15619" max="15619" width="48" style="78" bestFit="1" customWidth="1"/>
    <col min="15620" max="15620" width="10.5703125" style="78" bestFit="1" customWidth="1"/>
    <col min="15621" max="15621" width="12.5703125" style="78" bestFit="1" customWidth="1"/>
    <col min="15622" max="15622" width="11" style="78" bestFit="1" customWidth="1"/>
    <col min="15623" max="15623" width="9.7109375" style="78" bestFit="1" customWidth="1"/>
    <col min="15624" max="15624" width="10.42578125" style="78" bestFit="1" customWidth="1"/>
    <col min="15625" max="15625" width="10.140625" style="78" bestFit="1" customWidth="1"/>
    <col min="15626" max="15626" width="9.5703125" style="78" bestFit="1" customWidth="1"/>
    <col min="15627" max="15627" width="11.7109375" style="78" bestFit="1" customWidth="1"/>
    <col min="15628" max="15628" width="10" style="78" bestFit="1" customWidth="1"/>
    <col min="15629" max="15629" width="9" style="78" bestFit="1" customWidth="1"/>
    <col min="15630" max="15630" width="9.5703125" style="78" bestFit="1" customWidth="1"/>
    <col min="15631" max="15636" width="8.85546875" style="78" bestFit="1" customWidth="1"/>
    <col min="15637" max="15637" width="10.5703125" style="78" bestFit="1" customWidth="1"/>
    <col min="15638" max="15638" width="8.85546875" style="78" bestFit="1" customWidth="1"/>
    <col min="15639" max="15639" width="10.5703125" style="78" bestFit="1" customWidth="1"/>
    <col min="15640" max="15640" width="8.85546875" style="78" bestFit="1" customWidth="1"/>
    <col min="15641" max="15641" width="10.5703125" style="78" bestFit="1" customWidth="1"/>
    <col min="15642" max="15642" width="8.85546875" style="78" bestFit="1" customWidth="1"/>
    <col min="15643" max="15643" width="10.5703125" style="78" bestFit="1" customWidth="1"/>
    <col min="15644" max="15644" width="13.42578125" style="78" bestFit="1" customWidth="1"/>
    <col min="15645" max="15645" width="11.42578125" style="78" bestFit="1" customWidth="1"/>
    <col min="15646" max="15648" width="5.85546875" style="78" customWidth="1"/>
    <col min="15649" max="15649" width="6.140625" style="78" customWidth="1"/>
    <col min="15650" max="15650" width="46.42578125" style="78" bestFit="1" customWidth="1"/>
    <col min="15651" max="15651" width="8.85546875" style="78" bestFit="1" customWidth="1"/>
    <col min="15652" max="15652" width="13.85546875" style="78" customWidth="1"/>
    <col min="15653" max="15653" width="13.140625" style="78" bestFit="1" customWidth="1"/>
    <col min="15654" max="15654" width="12.7109375" style="78" bestFit="1" customWidth="1"/>
    <col min="15655" max="15656" width="12.7109375" style="78" customWidth="1"/>
    <col min="15657" max="15657" width="13.42578125" style="78" bestFit="1" customWidth="1"/>
    <col min="15658" max="15658" width="11.42578125" style="78" bestFit="1" customWidth="1"/>
    <col min="15659" max="15659" width="6.140625" style="78" customWidth="1"/>
    <col min="15660" max="15660" width="24.5703125" style="78" customWidth="1"/>
    <col min="15661" max="15874" width="11.42578125" style="78"/>
    <col min="15875" max="15875" width="48" style="78" bestFit="1" customWidth="1"/>
    <col min="15876" max="15876" width="10.5703125" style="78" bestFit="1" customWidth="1"/>
    <col min="15877" max="15877" width="12.5703125" style="78" bestFit="1" customWidth="1"/>
    <col min="15878" max="15878" width="11" style="78" bestFit="1" customWidth="1"/>
    <col min="15879" max="15879" width="9.7109375" style="78" bestFit="1" customWidth="1"/>
    <col min="15880" max="15880" width="10.42578125" style="78" bestFit="1" customWidth="1"/>
    <col min="15881" max="15881" width="10.140625" style="78" bestFit="1" customWidth="1"/>
    <col min="15882" max="15882" width="9.5703125" style="78" bestFit="1" customWidth="1"/>
    <col min="15883" max="15883" width="11.7109375" style="78" bestFit="1" customWidth="1"/>
    <col min="15884" max="15884" width="10" style="78" bestFit="1" customWidth="1"/>
    <col min="15885" max="15885" width="9" style="78" bestFit="1" customWidth="1"/>
    <col min="15886" max="15886" width="9.5703125" style="78" bestFit="1" customWidth="1"/>
    <col min="15887" max="15892" width="8.85546875" style="78" bestFit="1" customWidth="1"/>
    <col min="15893" max="15893" width="10.5703125" style="78" bestFit="1" customWidth="1"/>
    <col min="15894" max="15894" width="8.85546875" style="78" bestFit="1" customWidth="1"/>
    <col min="15895" max="15895" width="10.5703125" style="78" bestFit="1" customWidth="1"/>
    <col min="15896" max="15896" width="8.85546875" style="78" bestFit="1" customWidth="1"/>
    <col min="15897" max="15897" width="10.5703125" style="78" bestFit="1" customWidth="1"/>
    <col min="15898" max="15898" width="8.85546875" style="78" bestFit="1" customWidth="1"/>
    <col min="15899" max="15899" width="10.5703125" style="78" bestFit="1" customWidth="1"/>
    <col min="15900" max="15900" width="13.42578125" style="78" bestFit="1" customWidth="1"/>
    <col min="15901" max="15901" width="11.42578125" style="78" bestFit="1" customWidth="1"/>
    <col min="15902" max="15904" width="5.85546875" style="78" customWidth="1"/>
    <col min="15905" max="15905" width="6.140625" style="78" customWidth="1"/>
    <col min="15906" max="15906" width="46.42578125" style="78" bestFit="1" customWidth="1"/>
    <col min="15907" max="15907" width="8.85546875" style="78" bestFit="1" customWidth="1"/>
    <col min="15908" max="15908" width="13.85546875" style="78" customWidth="1"/>
    <col min="15909" max="15909" width="13.140625" style="78" bestFit="1" customWidth="1"/>
    <col min="15910" max="15910" width="12.7109375" style="78" bestFit="1" customWidth="1"/>
    <col min="15911" max="15912" width="12.7109375" style="78" customWidth="1"/>
    <col min="15913" max="15913" width="13.42578125" style="78" bestFit="1" customWidth="1"/>
    <col min="15914" max="15914" width="11.42578125" style="78" bestFit="1" customWidth="1"/>
    <col min="15915" max="15915" width="6.140625" style="78" customWidth="1"/>
    <col min="15916" max="15916" width="24.5703125" style="78" customWidth="1"/>
    <col min="15917" max="16130" width="11.42578125" style="78"/>
    <col min="16131" max="16131" width="48" style="78" bestFit="1" customWidth="1"/>
    <col min="16132" max="16132" width="10.5703125" style="78" bestFit="1" customWidth="1"/>
    <col min="16133" max="16133" width="12.5703125" style="78" bestFit="1" customWidth="1"/>
    <col min="16134" max="16134" width="11" style="78" bestFit="1" customWidth="1"/>
    <col min="16135" max="16135" width="9.7109375" style="78" bestFit="1" customWidth="1"/>
    <col min="16136" max="16136" width="10.42578125" style="78" bestFit="1" customWidth="1"/>
    <col min="16137" max="16137" width="10.140625" style="78" bestFit="1" customWidth="1"/>
    <col min="16138" max="16138" width="9.5703125" style="78" bestFit="1" customWidth="1"/>
    <col min="16139" max="16139" width="11.7109375" style="78" bestFit="1" customWidth="1"/>
    <col min="16140" max="16140" width="10" style="78" bestFit="1" customWidth="1"/>
    <col min="16141" max="16141" width="9" style="78" bestFit="1" customWidth="1"/>
    <col min="16142" max="16142" width="9.5703125" style="78" bestFit="1" customWidth="1"/>
    <col min="16143" max="16148" width="8.85546875" style="78" bestFit="1" customWidth="1"/>
    <col min="16149" max="16149" width="10.5703125" style="78" bestFit="1" customWidth="1"/>
    <col min="16150" max="16150" width="8.85546875" style="78" bestFit="1" customWidth="1"/>
    <col min="16151" max="16151" width="10.5703125" style="78" bestFit="1" customWidth="1"/>
    <col min="16152" max="16152" width="8.85546875" style="78" bestFit="1" customWidth="1"/>
    <col min="16153" max="16153" width="10.5703125" style="78" bestFit="1" customWidth="1"/>
    <col min="16154" max="16154" width="8.85546875" style="78" bestFit="1" customWidth="1"/>
    <col min="16155" max="16155" width="10.5703125" style="78" bestFit="1" customWidth="1"/>
    <col min="16156" max="16156" width="13.42578125" style="78" bestFit="1" customWidth="1"/>
    <col min="16157" max="16157" width="11.42578125" style="78" bestFit="1" customWidth="1"/>
    <col min="16158" max="16160" width="5.85546875" style="78" customWidth="1"/>
    <col min="16161" max="16161" width="6.140625" style="78" customWidth="1"/>
    <col min="16162" max="16162" width="46.42578125" style="78" bestFit="1" customWidth="1"/>
    <col min="16163" max="16163" width="8.85546875" style="78" bestFit="1" customWidth="1"/>
    <col min="16164" max="16164" width="13.85546875" style="78" customWidth="1"/>
    <col min="16165" max="16165" width="13.140625" style="78" bestFit="1" customWidth="1"/>
    <col min="16166" max="16166" width="12.7109375" style="78" bestFit="1" customWidth="1"/>
    <col min="16167" max="16168" width="12.7109375" style="78" customWidth="1"/>
    <col min="16169" max="16169" width="13.42578125" style="78" bestFit="1" customWidth="1"/>
    <col min="16170" max="16170" width="11.42578125" style="78" bestFit="1" customWidth="1"/>
    <col min="16171" max="16171" width="6.140625" style="78" customWidth="1"/>
    <col min="16172" max="16172" width="24.5703125" style="78" customWidth="1"/>
    <col min="16173" max="16384" width="11.42578125" style="78"/>
  </cols>
  <sheetData>
    <row r="1" spans="1:74" ht="48" thickBot="1">
      <c r="B1" s="220" t="s">
        <v>58</v>
      </c>
      <c r="C1" s="219"/>
      <c r="D1" s="216" t="s">
        <v>59</v>
      </c>
      <c r="E1" s="217"/>
      <c r="F1" s="216" t="s">
        <v>69</v>
      </c>
      <c r="G1" s="217"/>
      <c r="H1" s="216" t="s">
        <v>68</v>
      </c>
      <c r="I1" s="217"/>
      <c r="J1" s="216" t="s">
        <v>67</v>
      </c>
      <c r="K1" s="217"/>
      <c r="L1" s="216" t="s">
        <v>66</v>
      </c>
      <c r="M1" s="217"/>
      <c r="N1" s="216" t="s">
        <v>65</v>
      </c>
      <c r="O1" s="217"/>
      <c r="P1" s="216" t="s">
        <v>64</v>
      </c>
      <c r="Q1" s="217"/>
      <c r="R1" s="216" t="s">
        <v>63</v>
      </c>
      <c r="S1" s="217"/>
      <c r="T1" s="216" t="s">
        <v>62</v>
      </c>
      <c r="U1" s="217"/>
      <c r="V1" s="216" t="s">
        <v>61</v>
      </c>
      <c r="W1" s="217"/>
      <c r="X1" s="216" t="s">
        <v>60</v>
      </c>
      <c r="Y1" s="217"/>
      <c r="Z1" s="79" t="s">
        <v>86</v>
      </c>
      <c r="AA1" s="79" t="s">
        <v>70</v>
      </c>
      <c r="AD1" s="218">
        <v>2012</v>
      </c>
      <c r="AE1" s="219"/>
      <c r="AF1" s="216">
        <v>2013</v>
      </c>
      <c r="AG1" s="217"/>
      <c r="AH1" s="216">
        <v>2014</v>
      </c>
      <c r="AI1" s="217"/>
      <c r="AJ1" s="216">
        <v>2015</v>
      </c>
      <c r="AK1" s="217"/>
      <c r="AL1" s="79" t="s">
        <v>35</v>
      </c>
      <c r="AM1" s="79" t="s">
        <v>75</v>
      </c>
    </row>
    <row r="2" spans="1:74" ht="48" thickBot="1">
      <c r="A2" s="80" t="s">
        <v>135</v>
      </c>
      <c r="B2" s="81" t="s">
        <v>0</v>
      </c>
      <c r="C2" s="81" t="s">
        <v>1</v>
      </c>
      <c r="D2" s="81" t="s">
        <v>0</v>
      </c>
      <c r="E2" s="81" t="s">
        <v>1</v>
      </c>
      <c r="F2" s="81" t="s">
        <v>0</v>
      </c>
      <c r="G2" s="81" t="s">
        <v>1</v>
      </c>
      <c r="H2" s="81" t="s">
        <v>0</v>
      </c>
      <c r="I2" s="81" t="s">
        <v>1</v>
      </c>
      <c r="J2" s="81" t="s">
        <v>0</v>
      </c>
      <c r="K2" s="81" t="s">
        <v>1</v>
      </c>
      <c r="L2" s="81" t="s">
        <v>0</v>
      </c>
      <c r="M2" s="81" t="s">
        <v>1</v>
      </c>
      <c r="N2" s="81" t="s">
        <v>0</v>
      </c>
      <c r="O2" s="81" t="s">
        <v>1</v>
      </c>
      <c r="P2" s="81" t="s">
        <v>0</v>
      </c>
      <c r="Q2" s="81" t="s">
        <v>1</v>
      </c>
      <c r="R2" s="81" t="s">
        <v>0</v>
      </c>
      <c r="S2" s="81" t="s">
        <v>1</v>
      </c>
      <c r="T2" s="81" t="s">
        <v>0</v>
      </c>
      <c r="U2" s="81" t="s">
        <v>1</v>
      </c>
      <c r="V2" s="81" t="s">
        <v>0</v>
      </c>
      <c r="W2" s="81" t="s">
        <v>1</v>
      </c>
      <c r="X2" s="81" t="s">
        <v>0</v>
      </c>
      <c r="Y2" s="81" t="s">
        <v>1</v>
      </c>
      <c r="Z2" s="112" t="s">
        <v>30</v>
      </c>
      <c r="AA2" s="112" t="s">
        <v>31</v>
      </c>
      <c r="AC2" s="80" t="s">
        <v>136</v>
      </c>
      <c r="AD2" s="81" t="s">
        <v>147</v>
      </c>
      <c r="AE2" s="82" t="s">
        <v>148</v>
      </c>
      <c r="AF2" s="82" t="s">
        <v>147</v>
      </c>
      <c r="AG2" s="82" t="s">
        <v>148</v>
      </c>
      <c r="AH2" s="82" t="s">
        <v>147</v>
      </c>
      <c r="AI2" s="82" t="s">
        <v>148</v>
      </c>
      <c r="AJ2" s="82" t="s">
        <v>147</v>
      </c>
      <c r="AK2" s="82" t="s">
        <v>148</v>
      </c>
      <c r="AL2" s="82" t="s">
        <v>145</v>
      </c>
      <c r="AM2" s="81" t="s">
        <v>146</v>
      </c>
      <c r="BS2" s="207" t="s">
        <v>149</v>
      </c>
      <c r="BT2" s="208" t="s">
        <v>31</v>
      </c>
      <c r="BU2" s="207" t="s">
        <v>149</v>
      </c>
      <c r="BV2" s="208" t="s">
        <v>31</v>
      </c>
    </row>
    <row r="3" spans="1:74" ht="15.75" customHeight="1" thickTop="1" thickBot="1">
      <c r="A3" s="108" t="s">
        <v>143</v>
      </c>
      <c r="B3" s="100"/>
      <c r="C3" s="100">
        <v>4385</v>
      </c>
      <c r="D3" s="101"/>
      <c r="E3" s="101">
        <v>4503</v>
      </c>
      <c r="F3" s="101"/>
      <c r="G3" s="101">
        <v>6222</v>
      </c>
      <c r="H3" s="101"/>
      <c r="I3" s="101">
        <v>5222</v>
      </c>
      <c r="J3" s="101"/>
      <c r="K3" s="101">
        <v>5218</v>
      </c>
      <c r="L3" s="101"/>
      <c r="M3" s="101">
        <v>5744</v>
      </c>
      <c r="N3" s="101"/>
      <c r="O3" s="101">
        <v>5363</v>
      </c>
      <c r="P3" s="101"/>
      <c r="Q3" s="101">
        <v>6055</v>
      </c>
      <c r="R3" s="102"/>
      <c r="S3" s="103">
        <v>6803</v>
      </c>
      <c r="T3" s="102"/>
      <c r="U3" s="103">
        <v>6617</v>
      </c>
      <c r="V3" s="102"/>
      <c r="W3" s="103"/>
      <c r="X3" s="102"/>
      <c r="Y3" s="103"/>
      <c r="Z3" s="93"/>
      <c r="AA3" s="94">
        <f>SUM(B3:Y3)</f>
        <v>56132</v>
      </c>
      <c r="AC3" s="178" t="s">
        <v>143</v>
      </c>
      <c r="AD3" s="168"/>
      <c r="AE3" s="169">
        <v>26504</v>
      </c>
      <c r="AF3" s="93"/>
      <c r="AG3" s="94">
        <v>51760</v>
      </c>
      <c r="AH3" s="94"/>
      <c r="AI3" s="94">
        <v>69138</v>
      </c>
      <c r="AJ3" s="94"/>
      <c r="AK3" s="94">
        <f>AA3</f>
        <v>56132</v>
      </c>
      <c r="AL3" s="170"/>
      <c r="AM3" s="171">
        <f>SUM(AD3:AK3)</f>
        <v>203534</v>
      </c>
      <c r="BS3" s="201" t="s">
        <v>143</v>
      </c>
      <c r="BT3" s="202">
        <f>AM3</f>
        <v>203534</v>
      </c>
      <c r="BU3" s="211" t="s">
        <v>143</v>
      </c>
      <c r="BV3" s="211">
        <v>203534</v>
      </c>
    </row>
    <row r="4" spans="1:74" ht="15.75" customHeight="1" thickBot="1">
      <c r="A4" s="115" t="s">
        <v>94</v>
      </c>
      <c r="B4" s="116">
        <v>2606</v>
      </c>
      <c r="C4" s="117"/>
      <c r="D4" s="118">
        <v>2600</v>
      </c>
      <c r="E4" s="117"/>
      <c r="F4" s="118">
        <v>3556</v>
      </c>
      <c r="G4" s="117"/>
      <c r="H4" s="118">
        <v>2964</v>
      </c>
      <c r="I4" s="117"/>
      <c r="J4" s="118">
        <v>2760</v>
      </c>
      <c r="K4" s="117"/>
      <c r="L4" s="118">
        <v>2820</v>
      </c>
      <c r="M4" s="117"/>
      <c r="N4" s="118">
        <v>1953</v>
      </c>
      <c r="O4" s="117"/>
      <c r="P4" s="118">
        <v>3839</v>
      </c>
      <c r="Q4" s="117"/>
      <c r="R4" s="119">
        <v>4556</v>
      </c>
      <c r="S4" s="120"/>
      <c r="T4" s="119">
        <v>4305</v>
      </c>
      <c r="U4" s="120"/>
      <c r="V4" s="119"/>
      <c r="W4" s="120"/>
      <c r="X4" s="119"/>
      <c r="Y4" s="120"/>
      <c r="Z4" s="113">
        <f>SUM(B4:X4)</f>
        <v>31959</v>
      </c>
      <c r="AA4" s="121"/>
      <c r="AC4" s="179" t="s">
        <v>94</v>
      </c>
      <c r="AD4" s="172">
        <v>14859</v>
      </c>
      <c r="AE4" s="172"/>
      <c r="AF4" s="172">
        <v>33789</v>
      </c>
      <c r="AG4" s="172"/>
      <c r="AH4" s="172">
        <v>43477</v>
      </c>
      <c r="AI4" s="172"/>
      <c r="AJ4" s="172">
        <f>Z4</f>
        <v>31959</v>
      </c>
      <c r="AK4" s="172"/>
      <c r="AL4" s="197">
        <f>SUM(AD4:AJ4)</f>
        <v>124084</v>
      </c>
      <c r="AM4" s="198"/>
      <c r="BS4" s="203" t="s">
        <v>137</v>
      </c>
      <c r="BT4" s="204">
        <f>AM8</f>
        <v>77246</v>
      </c>
      <c r="BU4" s="212" t="s">
        <v>137</v>
      </c>
      <c r="BV4" s="212">
        <v>77246</v>
      </c>
    </row>
    <row r="5" spans="1:74" ht="16.5" thickBot="1">
      <c r="A5" s="115" t="s">
        <v>95</v>
      </c>
      <c r="B5" s="116">
        <v>1888</v>
      </c>
      <c r="C5" s="117"/>
      <c r="D5" s="118">
        <v>1990</v>
      </c>
      <c r="E5" s="117"/>
      <c r="F5" s="118">
        <v>2802</v>
      </c>
      <c r="G5" s="117"/>
      <c r="H5" s="118">
        <v>2554</v>
      </c>
      <c r="I5" s="117"/>
      <c r="J5" s="118">
        <v>2249</v>
      </c>
      <c r="K5" s="117"/>
      <c r="L5" s="118">
        <v>2989</v>
      </c>
      <c r="M5" s="117"/>
      <c r="N5" s="118">
        <v>4209</v>
      </c>
      <c r="O5" s="117"/>
      <c r="P5" s="118">
        <v>2075</v>
      </c>
      <c r="Q5" s="117"/>
      <c r="R5" s="119">
        <v>2129</v>
      </c>
      <c r="S5" s="120"/>
      <c r="T5" s="119">
        <v>2219</v>
      </c>
      <c r="U5" s="120"/>
      <c r="V5" s="119"/>
      <c r="W5" s="120"/>
      <c r="X5" s="119"/>
      <c r="Y5" s="120"/>
      <c r="Z5" s="113">
        <f>SUM(B5:X5)</f>
        <v>25104</v>
      </c>
      <c r="AA5" s="121"/>
      <c r="AC5" s="179" t="s">
        <v>95</v>
      </c>
      <c r="AD5" s="172">
        <v>16913</v>
      </c>
      <c r="AE5" s="172"/>
      <c r="AF5" s="172">
        <v>24990</v>
      </c>
      <c r="AG5" s="172"/>
      <c r="AH5" s="172">
        <v>31739</v>
      </c>
      <c r="AI5" s="172"/>
      <c r="AJ5" s="172">
        <f>Z5</f>
        <v>25104</v>
      </c>
      <c r="AK5" s="172"/>
      <c r="AL5" s="197">
        <f>SUM(AD5:AJ5)</f>
        <v>98746</v>
      </c>
      <c r="AM5" s="198"/>
      <c r="BS5" s="205" t="s">
        <v>126</v>
      </c>
      <c r="BT5" s="206">
        <f>AM12</f>
        <v>62542</v>
      </c>
      <c r="BU5" s="211" t="s">
        <v>126</v>
      </c>
      <c r="BV5" s="211">
        <v>62542</v>
      </c>
    </row>
    <row r="6" spans="1:74" ht="16.5" thickBot="1">
      <c r="A6" s="115" t="s">
        <v>112</v>
      </c>
      <c r="B6" s="116">
        <v>1</v>
      </c>
      <c r="C6" s="117"/>
      <c r="D6" s="118">
        <v>0</v>
      </c>
      <c r="E6" s="117"/>
      <c r="F6" s="118">
        <v>0</v>
      </c>
      <c r="G6" s="117"/>
      <c r="H6" s="118">
        <v>0</v>
      </c>
      <c r="I6" s="117"/>
      <c r="J6" s="118">
        <v>150</v>
      </c>
      <c r="K6" s="117"/>
      <c r="L6" s="118">
        <v>0</v>
      </c>
      <c r="M6" s="117"/>
      <c r="N6" s="118">
        <v>116</v>
      </c>
      <c r="O6" s="117"/>
      <c r="P6" s="118">
        <v>0</v>
      </c>
      <c r="Q6" s="117"/>
      <c r="R6" s="119">
        <v>2</v>
      </c>
      <c r="S6" s="120"/>
      <c r="T6" s="119">
        <v>0</v>
      </c>
      <c r="U6" s="120"/>
      <c r="V6" s="119"/>
      <c r="W6" s="120"/>
      <c r="X6" s="119"/>
      <c r="Y6" s="120"/>
      <c r="Z6" s="113">
        <f>SUM(B6:X6)</f>
        <v>269</v>
      </c>
      <c r="AA6" s="121"/>
      <c r="AC6" s="179" t="s">
        <v>112</v>
      </c>
      <c r="AD6" s="172">
        <v>8</v>
      </c>
      <c r="AE6" s="172"/>
      <c r="AF6" s="172">
        <v>14</v>
      </c>
      <c r="AG6" s="172"/>
      <c r="AH6" s="172">
        <v>105</v>
      </c>
      <c r="AI6" s="172"/>
      <c r="AJ6" s="172">
        <f>Z6</f>
        <v>269</v>
      </c>
      <c r="AK6" s="172"/>
      <c r="AL6" s="197">
        <f>SUM(AD6:AJ6)</f>
        <v>396</v>
      </c>
      <c r="AM6" s="198"/>
      <c r="BS6" s="203" t="s">
        <v>133</v>
      </c>
      <c r="BT6" s="204">
        <f>AM39</f>
        <v>35883</v>
      </c>
      <c r="BU6" s="212" t="s">
        <v>133</v>
      </c>
      <c r="BV6" s="212">
        <v>35883</v>
      </c>
    </row>
    <row r="7" spans="1:74" ht="16.5" thickBot="1">
      <c r="A7" s="115" t="s">
        <v>96</v>
      </c>
      <c r="B7" s="116">
        <v>435</v>
      </c>
      <c r="C7" s="117"/>
      <c r="D7" s="118">
        <v>495</v>
      </c>
      <c r="E7" s="117"/>
      <c r="F7" s="118">
        <v>575</v>
      </c>
      <c r="G7" s="117"/>
      <c r="H7" s="118">
        <v>405</v>
      </c>
      <c r="I7" s="117"/>
      <c r="J7" s="118">
        <v>771</v>
      </c>
      <c r="K7" s="117"/>
      <c r="L7" s="118">
        <v>1254</v>
      </c>
      <c r="M7" s="117"/>
      <c r="N7" s="118">
        <v>704</v>
      </c>
      <c r="O7" s="117"/>
      <c r="P7" s="118">
        <v>142</v>
      </c>
      <c r="Q7" s="117"/>
      <c r="R7" s="119">
        <v>116</v>
      </c>
      <c r="S7" s="122"/>
      <c r="T7" s="119">
        <v>93</v>
      </c>
      <c r="U7" s="122"/>
      <c r="V7" s="119"/>
      <c r="W7" s="122"/>
      <c r="X7" s="119"/>
      <c r="Y7" s="122"/>
      <c r="Z7" s="113">
        <f>SUM(B7:X7)</f>
        <v>4990</v>
      </c>
      <c r="AA7" s="121"/>
      <c r="AC7" s="179" t="s">
        <v>96</v>
      </c>
      <c r="AD7" s="172">
        <v>1571</v>
      </c>
      <c r="AE7" s="172"/>
      <c r="AF7" s="172">
        <v>1137</v>
      </c>
      <c r="AG7" s="172"/>
      <c r="AH7" s="172">
        <v>2861</v>
      </c>
      <c r="AI7" s="172"/>
      <c r="AJ7" s="172">
        <f>Z7</f>
        <v>4990</v>
      </c>
      <c r="AK7" s="172"/>
      <c r="AL7" s="197">
        <f>SUM(AD7:AJ7)</f>
        <v>10559</v>
      </c>
      <c r="AM7" s="198"/>
      <c r="BS7" s="205" t="s">
        <v>138</v>
      </c>
      <c r="BT7" s="206">
        <f>AM28</f>
        <v>33648</v>
      </c>
      <c r="BU7" s="211" t="s">
        <v>125</v>
      </c>
      <c r="BV7" s="211">
        <v>35734</v>
      </c>
    </row>
    <row r="8" spans="1:74" ht="16.5" thickBot="1">
      <c r="A8" s="109" t="s">
        <v>137</v>
      </c>
      <c r="B8" s="100"/>
      <c r="C8" s="100">
        <v>2514</v>
      </c>
      <c r="D8" s="104"/>
      <c r="E8" s="101">
        <v>2013</v>
      </c>
      <c r="F8" s="104"/>
      <c r="G8" s="101">
        <v>2245</v>
      </c>
      <c r="H8" s="104"/>
      <c r="I8" s="101">
        <v>1753</v>
      </c>
      <c r="J8" s="104"/>
      <c r="K8" s="101">
        <v>1839</v>
      </c>
      <c r="L8" s="104"/>
      <c r="M8" s="101">
        <v>1965</v>
      </c>
      <c r="N8" s="104"/>
      <c r="O8" s="101">
        <v>2057</v>
      </c>
      <c r="P8" s="104"/>
      <c r="Q8" s="101">
        <v>2243</v>
      </c>
      <c r="R8" s="102"/>
      <c r="S8" s="103">
        <v>2123</v>
      </c>
      <c r="T8" s="102"/>
      <c r="U8" s="103">
        <v>2211</v>
      </c>
      <c r="V8" s="102"/>
      <c r="W8" s="103"/>
      <c r="X8" s="102"/>
      <c r="Y8" s="103"/>
      <c r="Z8" s="93"/>
      <c r="AA8" s="94">
        <f>SUM(B8:Y8)</f>
        <v>20963</v>
      </c>
      <c r="AC8" s="180" t="s">
        <v>137</v>
      </c>
      <c r="AD8" s="169"/>
      <c r="AE8" s="169">
        <v>12226</v>
      </c>
      <c r="AF8" s="169"/>
      <c r="AG8" s="169">
        <v>19428</v>
      </c>
      <c r="AH8" s="169"/>
      <c r="AI8" s="169">
        <v>24629</v>
      </c>
      <c r="AJ8" s="169"/>
      <c r="AK8" s="169">
        <f>AA8</f>
        <v>20963</v>
      </c>
      <c r="AL8" s="199"/>
      <c r="AM8" s="200">
        <f>SUM(AD8:AK8)</f>
        <v>77246</v>
      </c>
      <c r="BS8" s="203" t="s">
        <v>125</v>
      </c>
      <c r="BT8" s="204">
        <f>AM31</f>
        <v>35734</v>
      </c>
      <c r="BU8" s="212" t="s">
        <v>138</v>
      </c>
      <c r="BV8" s="212">
        <v>33648</v>
      </c>
    </row>
    <row r="9" spans="1:74" ht="16.5" thickBot="1">
      <c r="A9" s="123" t="s">
        <v>97</v>
      </c>
      <c r="B9" s="116">
        <v>2075</v>
      </c>
      <c r="C9" s="117"/>
      <c r="D9" s="118">
        <v>1609</v>
      </c>
      <c r="E9" s="117"/>
      <c r="F9" s="118">
        <v>1840</v>
      </c>
      <c r="G9" s="117"/>
      <c r="H9" s="118">
        <v>1383</v>
      </c>
      <c r="I9" s="117"/>
      <c r="J9" s="118">
        <v>1472</v>
      </c>
      <c r="K9" s="117"/>
      <c r="L9" s="118">
        <v>1547</v>
      </c>
      <c r="M9" s="117"/>
      <c r="N9" s="118">
        <v>1675</v>
      </c>
      <c r="O9" s="117"/>
      <c r="P9" s="118">
        <v>1803</v>
      </c>
      <c r="Q9" s="117"/>
      <c r="R9" s="119">
        <v>1707</v>
      </c>
      <c r="S9" s="120"/>
      <c r="T9" s="119">
        <v>1758</v>
      </c>
      <c r="U9" s="120"/>
      <c r="V9" s="119"/>
      <c r="W9" s="120"/>
      <c r="X9" s="119"/>
      <c r="Y9" s="120"/>
      <c r="Z9" s="113">
        <f>SUM(B9:X9)</f>
        <v>16869</v>
      </c>
      <c r="AA9" s="121"/>
      <c r="AC9" s="181" t="s">
        <v>97</v>
      </c>
      <c r="AD9" s="172">
        <f>11394+6</f>
        <v>11400</v>
      </c>
      <c r="AE9" s="172"/>
      <c r="AF9" s="172">
        <v>16629</v>
      </c>
      <c r="AG9" s="172"/>
      <c r="AH9" s="172">
        <v>21610</v>
      </c>
      <c r="AI9" s="172"/>
      <c r="AJ9" s="172">
        <f>Z9</f>
        <v>16869</v>
      </c>
      <c r="AK9" s="172"/>
      <c r="AL9" s="195">
        <f>SUM(AD9:AJ9)</f>
        <v>66508</v>
      </c>
      <c r="AM9" s="195"/>
      <c r="BS9" s="205" t="s">
        <v>139</v>
      </c>
      <c r="BT9" s="206">
        <f>AM22</f>
        <v>19450</v>
      </c>
      <c r="BU9" s="211" t="s">
        <v>139</v>
      </c>
      <c r="BV9" s="211">
        <v>19450</v>
      </c>
    </row>
    <row r="10" spans="1:74" ht="16.5" thickBot="1">
      <c r="A10" s="123" t="s">
        <v>28</v>
      </c>
      <c r="B10" s="116">
        <v>328</v>
      </c>
      <c r="C10" s="117"/>
      <c r="D10" s="118">
        <v>274</v>
      </c>
      <c r="E10" s="117"/>
      <c r="F10" s="118">
        <v>287</v>
      </c>
      <c r="G10" s="117"/>
      <c r="H10" s="118">
        <v>235</v>
      </c>
      <c r="I10" s="117"/>
      <c r="J10" s="118">
        <v>260</v>
      </c>
      <c r="K10" s="117"/>
      <c r="L10" s="118">
        <v>305</v>
      </c>
      <c r="M10" s="117"/>
      <c r="N10" s="118">
        <v>302</v>
      </c>
      <c r="O10" s="117"/>
      <c r="P10" s="118">
        <v>348</v>
      </c>
      <c r="Q10" s="117"/>
      <c r="R10" s="119">
        <v>293</v>
      </c>
      <c r="S10" s="120"/>
      <c r="T10" s="119">
        <v>335</v>
      </c>
      <c r="U10" s="120"/>
      <c r="V10" s="119"/>
      <c r="W10" s="120"/>
      <c r="X10" s="119"/>
      <c r="Y10" s="120"/>
      <c r="Z10" s="113">
        <f>SUM(B10:X10)</f>
        <v>2967</v>
      </c>
      <c r="AA10" s="121"/>
      <c r="AC10" s="181" t="s">
        <v>28</v>
      </c>
      <c r="AD10" s="172">
        <v>826</v>
      </c>
      <c r="AE10" s="173"/>
      <c r="AF10" s="172">
        <v>2799</v>
      </c>
      <c r="AG10" s="173"/>
      <c r="AH10" s="173">
        <v>3019</v>
      </c>
      <c r="AI10" s="173"/>
      <c r="AJ10" s="173">
        <f>Z10</f>
        <v>2967</v>
      </c>
      <c r="AK10" s="173"/>
      <c r="AL10" s="195">
        <f>SUM(AD10:AJ10)</f>
        <v>9611</v>
      </c>
      <c r="AM10" s="195"/>
      <c r="BS10" s="203" t="s">
        <v>4</v>
      </c>
      <c r="BT10" s="204">
        <f>AM68</f>
        <v>6090</v>
      </c>
      <c r="BU10" s="212" t="s">
        <v>123</v>
      </c>
      <c r="BV10" s="212">
        <v>8164</v>
      </c>
    </row>
    <row r="11" spans="1:74" ht="16.5" thickBot="1">
      <c r="A11" s="124" t="s">
        <v>6</v>
      </c>
      <c r="B11" s="116">
        <v>111</v>
      </c>
      <c r="C11" s="117"/>
      <c r="D11" s="118">
        <v>130</v>
      </c>
      <c r="E11" s="117"/>
      <c r="F11" s="118">
        <v>118</v>
      </c>
      <c r="G11" s="117"/>
      <c r="H11" s="118">
        <v>135</v>
      </c>
      <c r="I11" s="117"/>
      <c r="J11" s="118">
        <v>127</v>
      </c>
      <c r="K11" s="117"/>
      <c r="L11" s="118">
        <v>114</v>
      </c>
      <c r="M11" s="117"/>
      <c r="N11" s="118">
        <v>80</v>
      </c>
      <c r="O11" s="117"/>
      <c r="P11" s="118">
        <v>92</v>
      </c>
      <c r="Q11" s="117"/>
      <c r="R11" s="119">
        <v>123</v>
      </c>
      <c r="S11" s="120"/>
      <c r="T11" s="119">
        <v>118</v>
      </c>
      <c r="U11" s="120"/>
      <c r="V11" s="119"/>
      <c r="W11" s="120"/>
      <c r="X11" s="119"/>
      <c r="Y11" s="120"/>
      <c r="Z11" s="113">
        <f>SUM(B11:X11)</f>
        <v>1148</v>
      </c>
      <c r="AA11" s="121"/>
      <c r="AC11" s="182" t="s">
        <v>6</v>
      </c>
      <c r="AD11" s="172"/>
      <c r="AE11" s="173"/>
      <c r="AF11" s="172"/>
      <c r="AG11" s="173"/>
      <c r="AH11" s="173"/>
      <c r="AI11" s="173"/>
      <c r="AJ11" s="173">
        <f>Z11</f>
        <v>1148</v>
      </c>
      <c r="AK11" s="173"/>
      <c r="AL11" s="195">
        <f>SUM(AD11:AJ11)</f>
        <v>1148</v>
      </c>
      <c r="AM11" s="195"/>
      <c r="BS11" s="205" t="s">
        <v>140</v>
      </c>
      <c r="BT11" s="206">
        <f>AM17</f>
        <v>7420</v>
      </c>
      <c r="BU11" s="211" t="s">
        <v>140</v>
      </c>
      <c r="BV11" s="211">
        <v>7420</v>
      </c>
    </row>
    <row r="12" spans="1:74" ht="16.5" thickBot="1">
      <c r="A12" s="109" t="s">
        <v>126</v>
      </c>
      <c r="B12" s="100"/>
      <c r="C12" s="100">
        <v>1738</v>
      </c>
      <c r="D12" s="104"/>
      <c r="E12" s="101">
        <v>1988</v>
      </c>
      <c r="F12" s="104"/>
      <c r="G12" s="101">
        <v>2527</v>
      </c>
      <c r="H12" s="104"/>
      <c r="I12" s="101">
        <v>2345</v>
      </c>
      <c r="J12" s="104"/>
      <c r="K12" s="101">
        <v>2249</v>
      </c>
      <c r="L12" s="104"/>
      <c r="M12" s="101">
        <v>2464</v>
      </c>
      <c r="N12" s="104"/>
      <c r="O12" s="101">
        <v>2451</v>
      </c>
      <c r="P12" s="104"/>
      <c r="Q12" s="101">
        <v>3179</v>
      </c>
      <c r="R12" s="105"/>
      <c r="S12" s="106">
        <v>3027</v>
      </c>
      <c r="T12" s="105"/>
      <c r="U12" s="106">
        <v>3409</v>
      </c>
      <c r="V12" s="105"/>
      <c r="W12" s="106"/>
      <c r="X12" s="105"/>
      <c r="Y12" s="106"/>
      <c r="Z12" s="93"/>
      <c r="AA12" s="94">
        <f>SUM(B12:Y12)</f>
        <v>25377</v>
      </c>
      <c r="AC12" s="180" t="s">
        <v>126</v>
      </c>
      <c r="AD12" s="169"/>
      <c r="AE12" s="169">
        <v>3716</v>
      </c>
      <c r="AF12" s="169"/>
      <c r="AG12" s="169">
        <v>14214</v>
      </c>
      <c r="AH12" s="169"/>
      <c r="AI12" s="169">
        <v>19235</v>
      </c>
      <c r="AJ12" s="169"/>
      <c r="AK12" s="169">
        <f>AA12</f>
        <v>25377</v>
      </c>
      <c r="AL12" s="199"/>
      <c r="AM12" s="200">
        <f>SUM(AD12:AK12)</f>
        <v>62542</v>
      </c>
      <c r="BS12" s="203" t="s">
        <v>123</v>
      </c>
      <c r="BT12" s="204">
        <f>AM44</f>
        <v>8164</v>
      </c>
      <c r="BU12" s="212" t="s">
        <v>4</v>
      </c>
      <c r="BV12" s="212">
        <v>6090</v>
      </c>
    </row>
    <row r="13" spans="1:74" ht="16.5" thickBot="1">
      <c r="A13" s="115" t="s">
        <v>100</v>
      </c>
      <c r="B13" s="116">
        <v>543</v>
      </c>
      <c r="C13" s="117"/>
      <c r="D13" s="118">
        <v>570</v>
      </c>
      <c r="E13" s="117"/>
      <c r="F13" s="118">
        <v>708</v>
      </c>
      <c r="G13" s="117"/>
      <c r="H13" s="118">
        <v>635</v>
      </c>
      <c r="I13" s="117"/>
      <c r="J13" s="118">
        <v>677</v>
      </c>
      <c r="K13" s="117"/>
      <c r="L13" s="118">
        <v>589</v>
      </c>
      <c r="M13" s="117"/>
      <c r="N13" s="118">
        <v>574</v>
      </c>
      <c r="O13" s="117"/>
      <c r="P13" s="118">
        <v>393</v>
      </c>
      <c r="Q13" s="117"/>
      <c r="R13" s="119">
        <v>529</v>
      </c>
      <c r="S13" s="120"/>
      <c r="T13" s="119">
        <v>587</v>
      </c>
      <c r="U13" s="120"/>
      <c r="V13" s="119"/>
      <c r="W13" s="120"/>
      <c r="X13" s="119"/>
      <c r="Y13" s="120"/>
      <c r="Z13" s="113">
        <f>SUM(B13:X13)</f>
        <v>5805</v>
      </c>
      <c r="AA13" s="121"/>
      <c r="AC13" s="179" t="s">
        <v>100</v>
      </c>
      <c r="AD13" s="172">
        <v>659</v>
      </c>
      <c r="AE13" s="173"/>
      <c r="AF13" s="172">
        <v>4242</v>
      </c>
      <c r="AG13" s="173"/>
      <c r="AH13" s="173">
        <v>7211</v>
      </c>
      <c r="AI13" s="173"/>
      <c r="AJ13" s="173">
        <f>Z13</f>
        <v>5805</v>
      </c>
      <c r="AK13" s="173"/>
      <c r="AL13" s="195">
        <f>SUM(AD13:AJ13)</f>
        <v>17917</v>
      </c>
      <c r="AM13" s="195"/>
      <c r="BS13" s="205" t="s">
        <v>124</v>
      </c>
      <c r="BT13" s="206">
        <f>AM41</f>
        <v>2762</v>
      </c>
      <c r="BU13" s="211" t="s">
        <v>124</v>
      </c>
      <c r="BV13" s="211">
        <v>2762</v>
      </c>
    </row>
    <row r="14" spans="1:74" ht="16.5" thickBot="1">
      <c r="A14" s="115" t="s">
        <v>101</v>
      </c>
      <c r="B14" s="116">
        <v>4</v>
      </c>
      <c r="C14" s="117"/>
      <c r="D14" s="118">
        <v>3</v>
      </c>
      <c r="E14" s="117"/>
      <c r="F14" s="118">
        <v>3</v>
      </c>
      <c r="G14" s="117"/>
      <c r="H14" s="118">
        <v>4</v>
      </c>
      <c r="I14" s="117"/>
      <c r="J14" s="118">
        <v>2</v>
      </c>
      <c r="K14" s="117"/>
      <c r="L14" s="118">
        <v>5</v>
      </c>
      <c r="M14" s="117"/>
      <c r="N14" s="118">
        <v>30</v>
      </c>
      <c r="O14" s="117"/>
      <c r="P14" s="118">
        <v>19</v>
      </c>
      <c r="Q14" s="117"/>
      <c r="R14" s="119">
        <v>3</v>
      </c>
      <c r="S14" s="120"/>
      <c r="T14" s="119">
        <v>4</v>
      </c>
      <c r="U14" s="120"/>
      <c r="V14" s="119"/>
      <c r="W14" s="120"/>
      <c r="X14" s="119"/>
      <c r="Y14" s="120"/>
      <c r="Z14" s="113">
        <f>SUM(B14:X14)</f>
        <v>77</v>
      </c>
      <c r="AA14" s="121"/>
      <c r="AC14" s="179" t="s">
        <v>101</v>
      </c>
      <c r="AD14" s="172">
        <v>929</v>
      </c>
      <c r="AE14" s="173"/>
      <c r="AF14" s="172">
        <v>1127</v>
      </c>
      <c r="AG14" s="173"/>
      <c r="AH14" s="173">
        <v>57</v>
      </c>
      <c r="AI14" s="173"/>
      <c r="AJ14" s="173">
        <f>Z14</f>
        <v>77</v>
      </c>
      <c r="AK14" s="173"/>
      <c r="AL14" s="195">
        <f>SUM(AD14:AJ14)</f>
        <v>2190</v>
      </c>
      <c r="AM14" s="195"/>
      <c r="BS14" s="203" t="s">
        <v>134</v>
      </c>
      <c r="BT14" s="204">
        <f>AM50</f>
        <v>1764</v>
      </c>
      <c r="BU14" s="212" t="s">
        <v>141</v>
      </c>
      <c r="BV14" s="212">
        <v>1883</v>
      </c>
    </row>
    <row r="15" spans="1:74" ht="16.5" thickBot="1">
      <c r="A15" s="115" t="s">
        <v>99</v>
      </c>
      <c r="B15" s="116">
        <v>127</v>
      </c>
      <c r="C15" s="117"/>
      <c r="D15" s="118">
        <v>96</v>
      </c>
      <c r="E15" s="117"/>
      <c r="F15" s="118">
        <v>149</v>
      </c>
      <c r="G15" s="117"/>
      <c r="H15" s="118">
        <v>205</v>
      </c>
      <c r="I15" s="117"/>
      <c r="J15" s="118">
        <v>143</v>
      </c>
      <c r="K15" s="117"/>
      <c r="L15" s="118">
        <v>143</v>
      </c>
      <c r="M15" s="117"/>
      <c r="N15" s="118">
        <v>123</v>
      </c>
      <c r="O15" s="117"/>
      <c r="P15" s="118">
        <v>1344</v>
      </c>
      <c r="Q15" s="117"/>
      <c r="R15" s="119">
        <v>1301</v>
      </c>
      <c r="S15" s="120"/>
      <c r="T15" s="119">
        <v>1141</v>
      </c>
      <c r="U15" s="120"/>
      <c r="V15" s="119"/>
      <c r="W15" s="120"/>
      <c r="X15" s="119"/>
      <c r="Y15" s="122"/>
      <c r="Z15" s="113">
        <f>SUM(B15:X15)</f>
        <v>4772</v>
      </c>
      <c r="AA15" s="121"/>
      <c r="AC15" s="179" t="s">
        <v>99</v>
      </c>
      <c r="AD15" s="172">
        <v>2128</v>
      </c>
      <c r="AE15" s="172"/>
      <c r="AF15" s="172">
        <v>8364</v>
      </c>
      <c r="AG15" s="172"/>
      <c r="AH15" s="172">
        <v>3821</v>
      </c>
      <c r="AI15" s="172"/>
      <c r="AJ15" s="172">
        <f>Z15</f>
        <v>4772</v>
      </c>
      <c r="AK15" s="172"/>
      <c r="AL15" s="195">
        <f>SUM(AD15:AJ15)</f>
        <v>19085</v>
      </c>
      <c r="AM15" s="195"/>
      <c r="BS15" s="205" t="s">
        <v>7</v>
      </c>
      <c r="BT15" s="206">
        <f>AM73</f>
        <v>671</v>
      </c>
      <c r="BU15" s="211" t="s">
        <v>134</v>
      </c>
      <c r="BV15" s="211">
        <v>1764</v>
      </c>
    </row>
    <row r="16" spans="1:74" ht="16.5" thickBot="1">
      <c r="A16" s="125" t="s">
        <v>98</v>
      </c>
      <c r="B16" s="116">
        <v>1064</v>
      </c>
      <c r="C16" s="117"/>
      <c r="D16" s="118">
        <v>1319</v>
      </c>
      <c r="E16" s="117"/>
      <c r="F16" s="118">
        <v>1667</v>
      </c>
      <c r="G16" s="117"/>
      <c r="H16" s="118">
        <v>1501</v>
      </c>
      <c r="I16" s="117"/>
      <c r="J16" s="118">
        <v>1396</v>
      </c>
      <c r="K16" s="117"/>
      <c r="L16" s="118">
        <v>1727</v>
      </c>
      <c r="M16" s="117"/>
      <c r="N16" s="118">
        <v>1724</v>
      </c>
      <c r="O16" s="117"/>
      <c r="P16" s="118">
        <v>1423</v>
      </c>
      <c r="Q16" s="117"/>
      <c r="R16" s="119">
        <v>1194</v>
      </c>
      <c r="S16" s="122"/>
      <c r="T16" s="119">
        <v>1677</v>
      </c>
      <c r="U16" s="122"/>
      <c r="V16" s="119"/>
      <c r="W16" s="122"/>
      <c r="X16" s="119"/>
      <c r="Y16" s="122"/>
      <c r="Z16" s="113">
        <f>SUM(B16:X16)</f>
        <v>14692</v>
      </c>
      <c r="AA16" s="121"/>
      <c r="AC16" s="183" t="s">
        <v>98</v>
      </c>
      <c r="AD16" s="172"/>
      <c r="AE16" s="172"/>
      <c r="AF16" s="172">
        <v>481</v>
      </c>
      <c r="AG16" s="172"/>
      <c r="AH16" s="172">
        <v>8146</v>
      </c>
      <c r="AI16" s="172"/>
      <c r="AJ16" s="172">
        <f>Z16</f>
        <v>14692</v>
      </c>
      <c r="AK16" s="172"/>
      <c r="AL16" s="195">
        <f>SUM(AD16:AJ16)</f>
        <v>23319</v>
      </c>
      <c r="AM16" s="195"/>
      <c r="BS16" s="203" t="s">
        <v>141</v>
      </c>
      <c r="BT16" s="204">
        <f>AM55</f>
        <v>1883</v>
      </c>
      <c r="BU16" s="212" t="s">
        <v>7</v>
      </c>
      <c r="BV16" s="212">
        <v>671</v>
      </c>
    </row>
    <row r="17" spans="1:74" ht="16.5" thickBot="1">
      <c r="A17" s="109" t="s">
        <v>140</v>
      </c>
      <c r="B17" s="100"/>
      <c r="C17" s="100">
        <v>140</v>
      </c>
      <c r="D17" s="104"/>
      <c r="E17" s="101">
        <v>143</v>
      </c>
      <c r="F17" s="104"/>
      <c r="G17" s="101">
        <v>189</v>
      </c>
      <c r="H17" s="104"/>
      <c r="I17" s="101">
        <v>160</v>
      </c>
      <c r="J17" s="104"/>
      <c r="K17" s="101">
        <v>183</v>
      </c>
      <c r="L17" s="104"/>
      <c r="M17" s="101">
        <v>162</v>
      </c>
      <c r="N17" s="104"/>
      <c r="O17" s="101">
        <v>160</v>
      </c>
      <c r="P17" s="104"/>
      <c r="Q17" s="101">
        <v>147</v>
      </c>
      <c r="R17" s="102"/>
      <c r="S17" s="103">
        <v>152</v>
      </c>
      <c r="T17" s="102"/>
      <c r="U17" s="103">
        <v>187</v>
      </c>
      <c r="V17" s="102"/>
      <c r="W17" s="103"/>
      <c r="X17" s="102"/>
      <c r="Y17" s="103"/>
      <c r="Z17" s="93"/>
      <c r="AA17" s="94">
        <f>SUM(B17:Y17)</f>
        <v>1623</v>
      </c>
      <c r="AC17" s="180" t="s">
        <v>140</v>
      </c>
      <c r="AD17" s="169"/>
      <c r="AE17" s="169">
        <v>1656</v>
      </c>
      <c r="AF17" s="169"/>
      <c r="AG17" s="169">
        <v>1868</v>
      </c>
      <c r="AH17" s="169"/>
      <c r="AI17" s="169">
        <v>2273</v>
      </c>
      <c r="AJ17" s="169"/>
      <c r="AK17" s="169">
        <f>AA17</f>
        <v>1623</v>
      </c>
      <c r="AL17" s="199"/>
      <c r="AM17" s="200">
        <f>SUM(AD17:AK17)</f>
        <v>7420</v>
      </c>
      <c r="BS17" s="209" t="s">
        <v>75</v>
      </c>
      <c r="BT17" s="210">
        <f>SUM(BT3:BT16)</f>
        <v>496791</v>
      </c>
      <c r="BU17" s="213" t="s">
        <v>75</v>
      </c>
      <c r="BV17" s="213">
        <f>SUM(BV3:BV16)</f>
        <v>496791</v>
      </c>
    </row>
    <row r="18" spans="1:74" ht="16.5" thickBot="1">
      <c r="A18" s="115" t="s">
        <v>22</v>
      </c>
      <c r="B18" s="116">
        <v>26</v>
      </c>
      <c r="C18" s="117"/>
      <c r="D18" s="118">
        <v>49</v>
      </c>
      <c r="E18" s="117"/>
      <c r="F18" s="118">
        <v>53</v>
      </c>
      <c r="G18" s="117"/>
      <c r="H18" s="118">
        <v>45</v>
      </c>
      <c r="I18" s="117"/>
      <c r="J18" s="118">
        <v>54</v>
      </c>
      <c r="K18" s="117"/>
      <c r="L18" s="118">
        <v>44</v>
      </c>
      <c r="M18" s="117"/>
      <c r="N18" s="118">
        <v>38</v>
      </c>
      <c r="O18" s="117"/>
      <c r="P18" s="118">
        <v>27</v>
      </c>
      <c r="Q18" s="117"/>
      <c r="R18" s="119">
        <v>37</v>
      </c>
      <c r="S18" s="120"/>
      <c r="T18" s="119">
        <v>52</v>
      </c>
      <c r="U18" s="120"/>
      <c r="V18" s="119"/>
      <c r="W18" s="120"/>
      <c r="X18" s="119"/>
      <c r="Y18" s="120"/>
      <c r="Z18" s="113">
        <f>SUM(B18:X18)</f>
        <v>425</v>
      </c>
      <c r="AA18" s="121"/>
      <c r="AC18" s="179" t="s">
        <v>22</v>
      </c>
      <c r="AD18" s="172">
        <v>676</v>
      </c>
      <c r="AE18" s="172"/>
      <c r="AF18" s="172">
        <v>671</v>
      </c>
      <c r="AG18" s="172"/>
      <c r="AH18" s="172">
        <v>591</v>
      </c>
      <c r="AI18" s="172"/>
      <c r="AJ18" s="172">
        <f>Z18</f>
        <v>425</v>
      </c>
      <c r="AK18" s="172"/>
      <c r="AL18" s="195">
        <f>SUM(AD18:AJ18)</f>
        <v>2363</v>
      </c>
      <c r="AM18" s="195"/>
      <c r="AQ18" s="126"/>
    </row>
    <row r="19" spans="1:74" ht="16.5" thickBot="1">
      <c r="A19" s="115" t="s">
        <v>5</v>
      </c>
      <c r="B19" s="116">
        <v>106</v>
      </c>
      <c r="C19" s="117"/>
      <c r="D19" s="118">
        <v>83</v>
      </c>
      <c r="E19" s="117"/>
      <c r="F19" s="118">
        <v>124</v>
      </c>
      <c r="G19" s="117"/>
      <c r="H19" s="118">
        <v>110</v>
      </c>
      <c r="I19" s="117"/>
      <c r="J19" s="118">
        <v>117</v>
      </c>
      <c r="K19" s="117"/>
      <c r="L19" s="118">
        <v>102</v>
      </c>
      <c r="M19" s="117"/>
      <c r="N19" s="118">
        <v>104</v>
      </c>
      <c r="O19" s="117"/>
      <c r="P19" s="118">
        <v>89</v>
      </c>
      <c r="Q19" s="117"/>
      <c r="R19" s="119">
        <v>84</v>
      </c>
      <c r="S19" s="120"/>
      <c r="T19" s="119">
        <v>75</v>
      </c>
      <c r="U19" s="120"/>
      <c r="V19" s="119"/>
      <c r="W19" s="120"/>
      <c r="X19" s="119"/>
      <c r="Y19" s="120"/>
      <c r="Z19" s="113">
        <f>SUM(B19:X19)</f>
        <v>994</v>
      </c>
      <c r="AA19" s="121"/>
      <c r="AC19" s="179" t="s">
        <v>5</v>
      </c>
      <c r="AD19" s="172">
        <v>809</v>
      </c>
      <c r="AE19" s="172"/>
      <c r="AF19" s="172">
        <v>1046</v>
      </c>
      <c r="AG19" s="172"/>
      <c r="AH19" s="172">
        <v>1513</v>
      </c>
      <c r="AI19" s="172"/>
      <c r="AJ19" s="172">
        <f>Z19</f>
        <v>994</v>
      </c>
      <c r="AK19" s="172"/>
      <c r="AL19" s="195">
        <f>SUM(AD19:AJ19)</f>
        <v>4362</v>
      </c>
      <c r="AM19" s="195"/>
    </row>
    <row r="20" spans="1:74" ht="16.5" thickBot="1">
      <c r="A20" s="115" t="s">
        <v>99</v>
      </c>
      <c r="B20" s="118">
        <v>8</v>
      </c>
      <c r="C20" s="117"/>
      <c r="D20" s="118">
        <v>10</v>
      </c>
      <c r="E20" s="117"/>
      <c r="F20" s="118">
        <v>11</v>
      </c>
      <c r="G20" s="117"/>
      <c r="H20" s="118">
        <v>4</v>
      </c>
      <c r="I20" s="117"/>
      <c r="J20" s="118">
        <v>11</v>
      </c>
      <c r="K20" s="117"/>
      <c r="L20" s="118">
        <v>16</v>
      </c>
      <c r="M20" s="117"/>
      <c r="N20" s="118">
        <v>16</v>
      </c>
      <c r="O20" s="117"/>
      <c r="P20" s="118">
        <v>31</v>
      </c>
      <c r="Q20" s="117"/>
      <c r="R20" s="119">
        <v>31</v>
      </c>
      <c r="S20" s="120"/>
      <c r="T20" s="119">
        <v>60</v>
      </c>
      <c r="U20" s="120"/>
      <c r="V20" s="119"/>
      <c r="W20" s="120"/>
      <c r="X20" s="119"/>
      <c r="Y20" s="120"/>
      <c r="Z20" s="113">
        <f>SUM(B20:X20)</f>
        <v>198</v>
      </c>
      <c r="AA20" s="121"/>
      <c r="AC20" s="179" t="s">
        <v>99</v>
      </c>
      <c r="AD20" s="172">
        <v>171</v>
      </c>
      <c r="AE20" s="172"/>
      <c r="AF20" s="172">
        <v>149</v>
      </c>
      <c r="AG20" s="172"/>
      <c r="AH20" s="172">
        <v>159</v>
      </c>
      <c r="AI20" s="172"/>
      <c r="AJ20" s="172">
        <f>Z20</f>
        <v>198</v>
      </c>
      <c r="AK20" s="172"/>
      <c r="AL20" s="195">
        <f>SUM(AD20:AJ20)</f>
        <v>677</v>
      </c>
      <c r="AM20" s="195"/>
    </row>
    <row r="21" spans="1:74" ht="16.5" thickBot="1">
      <c r="A21" s="115" t="s">
        <v>15</v>
      </c>
      <c r="B21" s="116">
        <v>0</v>
      </c>
      <c r="C21" s="117"/>
      <c r="D21" s="118">
        <v>1</v>
      </c>
      <c r="E21" s="117"/>
      <c r="F21" s="118">
        <v>1</v>
      </c>
      <c r="G21" s="117"/>
      <c r="H21" s="117">
        <v>1</v>
      </c>
      <c r="I21" s="117"/>
      <c r="J21" s="117">
        <v>1</v>
      </c>
      <c r="K21" s="117"/>
      <c r="L21" s="117">
        <v>0</v>
      </c>
      <c r="M21" s="117"/>
      <c r="N21" s="118">
        <v>2</v>
      </c>
      <c r="O21" s="117"/>
      <c r="P21" s="118">
        <v>0</v>
      </c>
      <c r="Q21" s="117"/>
      <c r="R21" s="119">
        <v>0</v>
      </c>
      <c r="S21" s="122"/>
      <c r="T21" s="119">
        <v>0</v>
      </c>
      <c r="U21" s="122"/>
      <c r="V21" s="119"/>
      <c r="W21" s="122"/>
      <c r="X21" s="119"/>
      <c r="Y21" s="122"/>
      <c r="Z21" s="113">
        <f>SUM(B21:X21)</f>
        <v>6</v>
      </c>
      <c r="AA21" s="121"/>
      <c r="AC21" s="179" t="s">
        <v>15</v>
      </c>
      <c r="AD21" s="172"/>
      <c r="AE21" s="172"/>
      <c r="AF21" s="172">
        <v>2</v>
      </c>
      <c r="AG21" s="172"/>
      <c r="AH21" s="172">
        <v>10</v>
      </c>
      <c r="AI21" s="172"/>
      <c r="AJ21" s="172">
        <f>Z21</f>
        <v>6</v>
      </c>
      <c r="AK21" s="172"/>
      <c r="AL21" s="195">
        <f>SUM(AD21:AJ21)</f>
        <v>18</v>
      </c>
      <c r="AM21" s="195"/>
    </row>
    <row r="22" spans="1:74" ht="16.5" thickBot="1">
      <c r="A22" s="109" t="s">
        <v>139</v>
      </c>
      <c r="B22" s="100"/>
      <c r="C22" s="100">
        <v>512</v>
      </c>
      <c r="D22" s="104"/>
      <c r="E22" s="101">
        <v>594</v>
      </c>
      <c r="F22" s="104"/>
      <c r="G22" s="101">
        <v>776</v>
      </c>
      <c r="H22" s="104"/>
      <c r="I22" s="101">
        <v>769</v>
      </c>
      <c r="J22" s="104"/>
      <c r="K22" s="101">
        <v>779</v>
      </c>
      <c r="L22" s="104"/>
      <c r="M22" s="101">
        <v>963</v>
      </c>
      <c r="N22" s="104"/>
      <c r="O22" s="101">
        <v>921</v>
      </c>
      <c r="P22" s="104"/>
      <c r="Q22" s="101">
        <v>777</v>
      </c>
      <c r="R22" s="102"/>
      <c r="S22" s="103">
        <v>912</v>
      </c>
      <c r="T22" s="102"/>
      <c r="U22" s="103">
        <v>1029</v>
      </c>
      <c r="V22" s="102"/>
      <c r="W22" s="103"/>
      <c r="X22" s="102"/>
      <c r="Y22" s="103"/>
      <c r="Z22" s="93"/>
      <c r="AA22" s="94">
        <f>SUM(B22:Y22)</f>
        <v>8032</v>
      </c>
      <c r="AC22" s="180" t="s">
        <v>139</v>
      </c>
      <c r="AD22" s="169"/>
      <c r="AE22" s="169">
        <v>1672</v>
      </c>
      <c r="AF22" s="169"/>
      <c r="AG22" s="169">
        <v>4187</v>
      </c>
      <c r="AH22" s="169"/>
      <c r="AI22" s="169">
        <v>5559</v>
      </c>
      <c r="AJ22" s="169"/>
      <c r="AK22" s="169">
        <f>AA22</f>
        <v>8032</v>
      </c>
      <c r="AL22" s="199"/>
      <c r="AM22" s="200">
        <f>SUM(AD22:AK22)</f>
        <v>19450</v>
      </c>
    </row>
    <row r="23" spans="1:74" ht="16.5" thickBot="1">
      <c r="A23" s="127" t="s">
        <v>102</v>
      </c>
      <c r="B23" s="118">
        <v>80</v>
      </c>
      <c r="C23" s="117"/>
      <c r="D23" s="118">
        <v>100</v>
      </c>
      <c r="E23" s="117"/>
      <c r="F23" s="118">
        <v>135</v>
      </c>
      <c r="G23" s="117"/>
      <c r="H23" s="118">
        <v>119</v>
      </c>
      <c r="I23" s="117"/>
      <c r="J23" s="118">
        <v>115</v>
      </c>
      <c r="K23" s="117"/>
      <c r="L23" s="118">
        <v>123</v>
      </c>
      <c r="M23" s="117"/>
      <c r="N23" s="118">
        <v>95</v>
      </c>
      <c r="O23" s="117"/>
      <c r="P23" s="118">
        <v>48</v>
      </c>
      <c r="Q23" s="117"/>
      <c r="R23" s="119">
        <v>38</v>
      </c>
      <c r="S23" s="120"/>
      <c r="T23" s="119">
        <v>31</v>
      </c>
      <c r="U23" s="120"/>
      <c r="V23" s="119"/>
      <c r="W23" s="120"/>
      <c r="X23" s="119"/>
      <c r="Y23" s="120"/>
      <c r="Z23" s="113">
        <f>SUM(B23:X23)</f>
        <v>884</v>
      </c>
      <c r="AA23" s="121"/>
      <c r="AC23" s="184" t="s">
        <v>102</v>
      </c>
      <c r="AD23" s="172">
        <v>173</v>
      </c>
      <c r="AE23" s="172"/>
      <c r="AF23" s="172">
        <v>363</v>
      </c>
      <c r="AG23" s="172"/>
      <c r="AH23" s="172">
        <v>474</v>
      </c>
      <c r="AI23" s="172"/>
      <c r="AJ23" s="172">
        <f>Z23</f>
        <v>884</v>
      </c>
      <c r="AK23" s="172"/>
      <c r="AL23" s="195">
        <f>SUM(AD23:AJ23)</f>
        <v>1894</v>
      </c>
      <c r="AM23" s="195"/>
    </row>
    <row r="24" spans="1:74" ht="16.5" thickBot="1">
      <c r="A24" s="115" t="s">
        <v>5</v>
      </c>
      <c r="B24" s="116">
        <v>67</v>
      </c>
      <c r="C24" s="117"/>
      <c r="D24" s="118">
        <v>96</v>
      </c>
      <c r="E24" s="117"/>
      <c r="F24" s="118">
        <v>113</v>
      </c>
      <c r="G24" s="117"/>
      <c r="H24" s="118">
        <v>141</v>
      </c>
      <c r="I24" s="117"/>
      <c r="J24" s="118">
        <v>126</v>
      </c>
      <c r="K24" s="117"/>
      <c r="L24" s="118">
        <v>123</v>
      </c>
      <c r="M24" s="117"/>
      <c r="N24" s="118">
        <v>95</v>
      </c>
      <c r="O24" s="117"/>
      <c r="P24" s="118">
        <v>91</v>
      </c>
      <c r="Q24" s="117"/>
      <c r="R24" s="119">
        <v>89</v>
      </c>
      <c r="S24" s="120"/>
      <c r="T24" s="119">
        <v>73</v>
      </c>
      <c r="U24" s="120"/>
      <c r="V24" s="119"/>
      <c r="W24" s="120"/>
      <c r="X24" s="119"/>
      <c r="Y24" s="120"/>
      <c r="Z24" s="113">
        <f>SUM(B24:X24)</f>
        <v>1014</v>
      </c>
      <c r="AA24" s="121"/>
      <c r="AC24" s="179" t="s">
        <v>5</v>
      </c>
      <c r="AD24" s="172">
        <v>160</v>
      </c>
      <c r="AE24" s="172"/>
      <c r="AF24" s="172">
        <v>361</v>
      </c>
      <c r="AG24" s="172"/>
      <c r="AH24" s="172">
        <v>420</v>
      </c>
      <c r="AI24" s="172"/>
      <c r="AJ24" s="172">
        <f>Z24</f>
        <v>1014</v>
      </c>
      <c r="AK24" s="172"/>
      <c r="AL24" s="195">
        <f>SUM(AD24:AJ24)</f>
        <v>1955</v>
      </c>
      <c r="AM24" s="195"/>
    </row>
    <row r="25" spans="1:74" ht="16.5" thickBot="1">
      <c r="A25" s="115" t="s">
        <v>106</v>
      </c>
      <c r="B25" s="118">
        <v>242</v>
      </c>
      <c r="C25" s="117"/>
      <c r="D25" s="118">
        <v>296</v>
      </c>
      <c r="E25" s="117"/>
      <c r="F25" s="118">
        <v>435</v>
      </c>
      <c r="G25" s="117"/>
      <c r="H25" s="118">
        <v>404</v>
      </c>
      <c r="I25" s="117"/>
      <c r="J25" s="118">
        <v>463</v>
      </c>
      <c r="K25" s="117"/>
      <c r="L25" s="118">
        <v>562</v>
      </c>
      <c r="M25" s="117"/>
      <c r="N25" s="118">
        <v>574</v>
      </c>
      <c r="O25" s="117"/>
      <c r="P25" s="118">
        <v>480</v>
      </c>
      <c r="Q25" s="117"/>
      <c r="R25" s="119">
        <v>679</v>
      </c>
      <c r="S25" s="120"/>
      <c r="T25" s="119">
        <v>733</v>
      </c>
      <c r="U25" s="120"/>
      <c r="V25" s="119"/>
      <c r="W25" s="120"/>
      <c r="X25" s="119"/>
      <c r="Y25" s="120"/>
      <c r="Z25" s="113">
        <f>SUM(B25:X25)</f>
        <v>4868</v>
      </c>
      <c r="AA25" s="121"/>
      <c r="AC25" s="179" t="s">
        <v>106</v>
      </c>
      <c r="AD25" s="172">
        <v>117</v>
      </c>
      <c r="AE25" s="172"/>
      <c r="AF25" s="172">
        <v>1583</v>
      </c>
      <c r="AG25" s="172"/>
      <c r="AH25" s="172">
        <v>2540</v>
      </c>
      <c r="AI25" s="172"/>
      <c r="AJ25" s="172">
        <f>Z25</f>
        <v>4868</v>
      </c>
      <c r="AK25" s="172"/>
      <c r="AL25" s="195">
        <f>SUM(AD25:AJ25)</f>
        <v>9108</v>
      </c>
      <c r="AM25" s="195"/>
    </row>
    <row r="26" spans="1:74" ht="16.5" thickBot="1">
      <c r="A26" s="115" t="s">
        <v>107</v>
      </c>
      <c r="B26" s="116">
        <v>64</v>
      </c>
      <c r="C26" s="117"/>
      <c r="D26" s="118">
        <v>57</v>
      </c>
      <c r="E26" s="117"/>
      <c r="F26" s="118">
        <v>65</v>
      </c>
      <c r="G26" s="117"/>
      <c r="H26" s="118">
        <v>60</v>
      </c>
      <c r="I26" s="117"/>
      <c r="J26" s="118">
        <v>55</v>
      </c>
      <c r="K26" s="117"/>
      <c r="L26" s="118">
        <v>77</v>
      </c>
      <c r="M26" s="117"/>
      <c r="N26" s="118">
        <v>69</v>
      </c>
      <c r="O26" s="117"/>
      <c r="P26" s="118">
        <v>65</v>
      </c>
      <c r="Q26" s="117"/>
      <c r="R26" s="119">
        <v>39</v>
      </c>
      <c r="S26" s="120"/>
      <c r="T26" s="119">
        <v>59</v>
      </c>
      <c r="U26" s="120"/>
      <c r="V26" s="119"/>
      <c r="W26" s="120"/>
      <c r="X26" s="119"/>
      <c r="Y26" s="120"/>
      <c r="Z26" s="113">
        <f>SUM(B26:X26)</f>
        <v>610</v>
      </c>
      <c r="AA26" s="121"/>
      <c r="AC26" s="179" t="s">
        <v>107</v>
      </c>
      <c r="AD26" s="172">
        <v>53</v>
      </c>
      <c r="AE26" s="173"/>
      <c r="AF26" s="172">
        <v>504</v>
      </c>
      <c r="AG26" s="173"/>
      <c r="AH26" s="173">
        <v>952</v>
      </c>
      <c r="AI26" s="173"/>
      <c r="AJ26" s="172">
        <f>Z26</f>
        <v>610</v>
      </c>
      <c r="AK26" s="173"/>
      <c r="AL26" s="195">
        <f>SUM(AD26:AJ26)</f>
        <v>2119</v>
      </c>
      <c r="AM26" s="195"/>
    </row>
    <row r="27" spans="1:74" ht="16.5" thickBot="1">
      <c r="A27" s="115" t="s">
        <v>99</v>
      </c>
      <c r="B27" s="116">
        <v>59</v>
      </c>
      <c r="C27" s="117"/>
      <c r="D27" s="118">
        <v>45</v>
      </c>
      <c r="E27" s="117"/>
      <c r="F27" s="118">
        <v>28</v>
      </c>
      <c r="G27" s="117"/>
      <c r="H27" s="118">
        <v>45</v>
      </c>
      <c r="I27" s="117"/>
      <c r="J27" s="118">
        <v>51</v>
      </c>
      <c r="K27" s="117"/>
      <c r="L27" s="118">
        <v>81</v>
      </c>
      <c r="M27" s="117"/>
      <c r="N27" s="118">
        <v>88</v>
      </c>
      <c r="O27" s="117"/>
      <c r="P27" s="118">
        <v>93</v>
      </c>
      <c r="Q27" s="117"/>
      <c r="R27" s="119">
        <v>67</v>
      </c>
      <c r="S27" s="122"/>
      <c r="T27" s="119">
        <v>133</v>
      </c>
      <c r="U27" s="122"/>
      <c r="V27" s="119"/>
      <c r="W27" s="122"/>
      <c r="X27" s="119"/>
      <c r="Y27" s="122"/>
      <c r="Z27" s="113">
        <f>SUM(B27:X27)</f>
        <v>690</v>
      </c>
      <c r="AA27" s="121"/>
      <c r="AC27" s="179" t="s">
        <v>99</v>
      </c>
      <c r="AD27" s="172">
        <v>1169</v>
      </c>
      <c r="AE27" s="172"/>
      <c r="AF27" s="172">
        <v>1376</v>
      </c>
      <c r="AG27" s="172"/>
      <c r="AH27" s="172">
        <v>1173</v>
      </c>
      <c r="AI27" s="172"/>
      <c r="AJ27" s="172">
        <f>Z27</f>
        <v>690</v>
      </c>
      <c r="AK27" s="172"/>
      <c r="AL27" s="195">
        <f>SUM(AD27:AJ27)</f>
        <v>4408</v>
      </c>
      <c r="AM27" s="195"/>
    </row>
    <row r="28" spans="1:74" ht="16.5" thickBot="1">
      <c r="A28" s="109" t="s">
        <v>138</v>
      </c>
      <c r="B28" s="107"/>
      <c r="C28" s="100">
        <v>808</v>
      </c>
      <c r="D28" s="104"/>
      <c r="E28" s="101">
        <v>874</v>
      </c>
      <c r="F28" s="104"/>
      <c r="G28" s="101">
        <v>1013</v>
      </c>
      <c r="H28" s="104"/>
      <c r="I28" s="101">
        <v>841</v>
      </c>
      <c r="J28" s="104"/>
      <c r="K28" s="101">
        <v>885</v>
      </c>
      <c r="L28" s="104"/>
      <c r="M28" s="101">
        <v>980</v>
      </c>
      <c r="N28" s="104"/>
      <c r="O28" s="101">
        <v>1217</v>
      </c>
      <c r="P28" s="104"/>
      <c r="Q28" s="101">
        <v>1188</v>
      </c>
      <c r="R28" s="102"/>
      <c r="S28" s="103">
        <v>1491</v>
      </c>
      <c r="T28" s="102"/>
      <c r="U28" s="103">
        <v>1715</v>
      </c>
      <c r="V28" s="102"/>
      <c r="W28" s="103"/>
      <c r="X28" s="102"/>
      <c r="Y28" s="103"/>
      <c r="Z28" s="93"/>
      <c r="AA28" s="94">
        <f>SUM(B28:Y28)</f>
        <v>11012</v>
      </c>
      <c r="AC28" s="180" t="s">
        <v>138</v>
      </c>
      <c r="AD28" s="169"/>
      <c r="AE28" s="169">
        <v>2153</v>
      </c>
      <c r="AF28" s="169"/>
      <c r="AG28" s="169">
        <v>8566</v>
      </c>
      <c r="AH28" s="169"/>
      <c r="AI28" s="169">
        <v>11917</v>
      </c>
      <c r="AJ28" s="169"/>
      <c r="AK28" s="169">
        <f>AA28</f>
        <v>11012</v>
      </c>
      <c r="AL28" s="199"/>
      <c r="AM28" s="200">
        <f>SUM(AD28:AK28)</f>
        <v>33648</v>
      </c>
    </row>
    <row r="29" spans="1:74" ht="16.5" thickBot="1">
      <c r="A29" s="115" t="s">
        <v>108</v>
      </c>
      <c r="B29" s="116">
        <v>803</v>
      </c>
      <c r="C29" s="117"/>
      <c r="D29" s="118">
        <v>866</v>
      </c>
      <c r="E29" s="117"/>
      <c r="F29" s="118">
        <v>1005</v>
      </c>
      <c r="G29" s="117"/>
      <c r="H29" s="118">
        <v>829</v>
      </c>
      <c r="I29" s="117"/>
      <c r="J29" s="118">
        <v>855</v>
      </c>
      <c r="K29" s="117"/>
      <c r="L29" s="118">
        <v>959</v>
      </c>
      <c r="M29" s="117"/>
      <c r="N29" s="118">
        <v>1162</v>
      </c>
      <c r="O29" s="117"/>
      <c r="P29" s="118">
        <v>1110</v>
      </c>
      <c r="Q29" s="117"/>
      <c r="R29" s="119">
        <v>1431</v>
      </c>
      <c r="S29" s="120"/>
      <c r="T29" s="119">
        <v>1634</v>
      </c>
      <c r="U29" s="120"/>
      <c r="V29" s="119"/>
      <c r="W29" s="120"/>
      <c r="X29" s="119"/>
      <c r="Y29" s="120"/>
      <c r="Z29" s="113">
        <f>SUM(B29:X29)</f>
        <v>10654</v>
      </c>
      <c r="AA29" s="121"/>
      <c r="AC29" s="179" t="s">
        <v>108</v>
      </c>
      <c r="AD29" s="172">
        <v>2005</v>
      </c>
      <c r="AE29" s="172"/>
      <c r="AF29" s="172">
        <v>8091</v>
      </c>
      <c r="AG29" s="172"/>
      <c r="AH29" s="172">
        <v>11520</v>
      </c>
      <c r="AI29" s="172"/>
      <c r="AJ29" s="172">
        <f>Z29</f>
        <v>10654</v>
      </c>
      <c r="AK29" s="172"/>
      <c r="AL29" s="195">
        <f>SUM(AD29:AJ29)</f>
        <v>32270</v>
      </c>
      <c r="AM29" s="195"/>
    </row>
    <row r="30" spans="1:74" ht="16.5" thickBot="1">
      <c r="A30" s="115" t="s">
        <v>99</v>
      </c>
      <c r="B30" s="116">
        <v>5</v>
      </c>
      <c r="C30" s="117"/>
      <c r="D30" s="118">
        <v>8</v>
      </c>
      <c r="E30" s="117"/>
      <c r="F30" s="118">
        <v>8</v>
      </c>
      <c r="G30" s="117"/>
      <c r="H30" s="118">
        <v>12</v>
      </c>
      <c r="I30" s="117"/>
      <c r="J30" s="118">
        <v>30</v>
      </c>
      <c r="K30" s="117"/>
      <c r="L30" s="118">
        <v>21</v>
      </c>
      <c r="M30" s="117"/>
      <c r="N30" s="118">
        <v>55</v>
      </c>
      <c r="O30" s="117"/>
      <c r="P30" s="118">
        <v>77</v>
      </c>
      <c r="Q30" s="117"/>
      <c r="R30" s="119">
        <v>60</v>
      </c>
      <c r="S30" s="120"/>
      <c r="T30" s="119">
        <v>81</v>
      </c>
      <c r="U30" s="120"/>
      <c r="V30" s="119"/>
      <c r="W30" s="120"/>
      <c r="X30" s="119"/>
      <c r="Y30" s="120"/>
      <c r="Z30" s="113">
        <f>SUM(B30:X30)</f>
        <v>357</v>
      </c>
      <c r="AA30" s="121"/>
      <c r="AC30" s="179" t="s">
        <v>99</v>
      </c>
      <c r="AD30" s="172">
        <v>148</v>
      </c>
      <c r="AE30" s="172"/>
      <c r="AF30" s="172">
        <v>475</v>
      </c>
      <c r="AG30" s="172"/>
      <c r="AH30" s="172">
        <v>397</v>
      </c>
      <c r="AI30" s="172"/>
      <c r="AJ30" s="172">
        <f>Z30</f>
        <v>357</v>
      </c>
      <c r="AK30" s="172"/>
      <c r="AL30" s="195">
        <f>SUM(AD30:AJ30)</f>
        <v>1377</v>
      </c>
      <c r="AM30" s="195"/>
    </row>
    <row r="31" spans="1:74" ht="16.5" thickBot="1">
      <c r="A31" s="109" t="s">
        <v>125</v>
      </c>
      <c r="B31" s="100"/>
      <c r="C31" s="100">
        <v>1244</v>
      </c>
      <c r="D31" s="104"/>
      <c r="E31" s="101">
        <v>1211</v>
      </c>
      <c r="F31" s="104"/>
      <c r="G31" s="101">
        <v>1402</v>
      </c>
      <c r="H31" s="104"/>
      <c r="I31" s="101">
        <v>1435</v>
      </c>
      <c r="J31" s="104"/>
      <c r="K31" s="101">
        <v>1543</v>
      </c>
      <c r="L31" s="104"/>
      <c r="M31" s="101">
        <v>1342</v>
      </c>
      <c r="N31" s="104"/>
      <c r="O31" s="101">
        <v>1604</v>
      </c>
      <c r="P31" s="104"/>
      <c r="Q31" s="101">
        <v>1322</v>
      </c>
      <c r="R31" s="102"/>
      <c r="S31" s="106">
        <v>1245</v>
      </c>
      <c r="T31" s="102"/>
      <c r="U31" s="106">
        <v>1027</v>
      </c>
      <c r="V31" s="102"/>
      <c r="W31" s="106"/>
      <c r="X31" s="102"/>
      <c r="Y31" s="106"/>
      <c r="Z31" s="93"/>
      <c r="AA31" s="94">
        <f>SUM(B31:Y31)</f>
        <v>13375</v>
      </c>
      <c r="AC31" s="180" t="s">
        <v>125</v>
      </c>
      <c r="AD31" s="169"/>
      <c r="AE31" s="169">
        <v>1526</v>
      </c>
      <c r="AF31" s="169"/>
      <c r="AG31" s="169">
        <v>8296</v>
      </c>
      <c r="AH31" s="169"/>
      <c r="AI31" s="169">
        <v>12537</v>
      </c>
      <c r="AJ31" s="169"/>
      <c r="AK31" s="169">
        <f>AA31</f>
        <v>13375</v>
      </c>
      <c r="AL31" s="199"/>
      <c r="AM31" s="200">
        <f>SUM(AD31:AK31)</f>
        <v>35734</v>
      </c>
    </row>
    <row r="32" spans="1:74" ht="16.5" thickBot="1">
      <c r="A32" s="128" t="s">
        <v>6</v>
      </c>
      <c r="B32" s="116">
        <v>479</v>
      </c>
      <c r="C32" s="117"/>
      <c r="D32" s="118">
        <v>530</v>
      </c>
      <c r="E32" s="117"/>
      <c r="F32" s="118">
        <v>615</v>
      </c>
      <c r="G32" s="117"/>
      <c r="H32" s="118">
        <v>634</v>
      </c>
      <c r="I32" s="117"/>
      <c r="J32" s="118">
        <v>720</v>
      </c>
      <c r="K32" s="117"/>
      <c r="L32" s="118">
        <v>637</v>
      </c>
      <c r="M32" s="117"/>
      <c r="N32" s="118">
        <v>765</v>
      </c>
      <c r="O32" s="117"/>
      <c r="P32" s="119">
        <v>451</v>
      </c>
      <c r="Q32" s="117"/>
      <c r="R32" s="119">
        <v>209</v>
      </c>
      <c r="S32" s="120"/>
      <c r="T32" s="119">
        <v>271</v>
      </c>
      <c r="U32" s="120"/>
      <c r="V32" s="119"/>
      <c r="W32" s="120"/>
      <c r="X32" s="119"/>
      <c r="Y32" s="120"/>
      <c r="Z32" s="113">
        <f t="shared" ref="Z32:Z37" si="0">SUM(B32:X32)</f>
        <v>5311</v>
      </c>
      <c r="AA32" s="121"/>
      <c r="AC32" s="179" t="s">
        <v>6</v>
      </c>
      <c r="AD32" s="172">
        <v>1200</v>
      </c>
      <c r="AE32" s="172"/>
      <c r="AF32" s="172">
        <v>1834</v>
      </c>
      <c r="AG32" s="172"/>
      <c r="AH32" s="172">
        <v>2489</v>
      </c>
      <c r="AI32" s="172"/>
      <c r="AJ32" s="172">
        <f t="shared" ref="AJ32:AJ38" si="1">Z32</f>
        <v>5311</v>
      </c>
      <c r="AK32" s="172"/>
      <c r="AL32" s="195">
        <f>SUM(AD32:AJ32)</f>
        <v>10834</v>
      </c>
      <c r="AM32" s="195"/>
    </row>
    <row r="33" spans="1:39" ht="16.5" thickBot="1">
      <c r="A33" s="128" t="s">
        <v>33</v>
      </c>
      <c r="B33" s="116">
        <v>210</v>
      </c>
      <c r="C33" s="117"/>
      <c r="D33" s="118">
        <v>199</v>
      </c>
      <c r="E33" s="117"/>
      <c r="F33" s="118">
        <v>315</v>
      </c>
      <c r="G33" s="117"/>
      <c r="H33" s="118">
        <v>339</v>
      </c>
      <c r="I33" s="117"/>
      <c r="J33" s="118">
        <v>255</v>
      </c>
      <c r="K33" s="117"/>
      <c r="L33" s="118">
        <v>254</v>
      </c>
      <c r="M33" s="117"/>
      <c r="N33" s="118">
        <v>275</v>
      </c>
      <c r="O33" s="117"/>
      <c r="P33" s="119">
        <v>209</v>
      </c>
      <c r="Q33" s="117"/>
      <c r="R33" s="119">
        <v>316</v>
      </c>
      <c r="S33" s="120"/>
      <c r="T33" s="119">
        <v>260</v>
      </c>
      <c r="U33" s="120"/>
      <c r="V33" s="119"/>
      <c r="W33" s="120"/>
      <c r="X33" s="119"/>
      <c r="Y33" s="120"/>
      <c r="Z33" s="113">
        <f t="shared" si="0"/>
        <v>2632</v>
      </c>
      <c r="AA33" s="121"/>
      <c r="AC33" s="179" t="s">
        <v>33</v>
      </c>
      <c r="AD33" s="172">
        <v>112</v>
      </c>
      <c r="AE33" s="172"/>
      <c r="AF33" s="172">
        <v>3361</v>
      </c>
      <c r="AG33" s="172"/>
      <c r="AH33" s="172">
        <v>4160</v>
      </c>
      <c r="AI33" s="172"/>
      <c r="AJ33" s="172">
        <f t="shared" si="1"/>
        <v>2632</v>
      </c>
      <c r="AK33" s="172"/>
      <c r="AL33" s="195">
        <f t="shared" ref="AL33:AL38" si="2">SUM(AD33:AJ33)</f>
        <v>10265</v>
      </c>
      <c r="AM33" s="195"/>
    </row>
    <row r="34" spans="1:39" ht="16.5" thickBot="1">
      <c r="A34" s="128" t="s">
        <v>99</v>
      </c>
      <c r="B34" s="116">
        <v>5</v>
      </c>
      <c r="C34" s="117"/>
      <c r="D34" s="118">
        <v>4</v>
      </c>
      <c r="E34" s="117"/>
      <c r="F34" s="118">
        <v>3</v>
      </c>
      <c r="G34" s="117"/>
      <c r="H34" s="118">
        <v>8</v>
      </c>
      <c r="I34" s="117"/>
      <c r="J34" s="118">
        <v>8</v>
      </c>
      <c r="K34" s="117"/>
      <c r="L34" s="118">
        <v>3</v>
      </c>
      <c r="M34" s="117"/>
      <c r="N34" s="118">
        <v>2</v>
      </c>
      <c r="O34" s="117"/>
      <c r="P34" s="119">
        <v>77</v>
      </c>
      <c r="Q34" s="117"/>
      <c r="R34" s="119">
        <v>281</v>
      </c>
      <c r="S34" s="120"/>
      <c r="T34" s="119">
        <v>191</v>
      </c>
      <c r="U34" s="120"/>
      <c r="V34" s="119"/>
      <c r="W34" s="120"/>
      <c r="X34" s="119"/>
      <c r="Y34" s="120"/>
      <c r="Z34" s="113">
        <f t="shared" si="0"/>
        <v>582</v>
      </c>
      <c r="AA34" s="121"/>
      <c r="AC34" s="179" t="s">
        <v>99</v>
      </c>
      <c r="AD34" s="172">
        <v>214</v>
      </c>
      <c r="AE34" s="172"/>
      <c r="AF34" s="172">
        <v>501</v>
      </c>
      <c r="AG34" s="172"/>
      <c r="AH34" s="172">
        <v>788</v>
      </c>
      <c r="AI34" s="172"/>
      <c r="AJ34" s="172">
        <f t="shared" si="1"/>
        <v>582</v>
      </c>
      <c r="AK34" s="172"/>
      <c r="AL34" s="195">
        <f t="shared" si="2"/>
        <v>2085</v>
      </c>
      <c r="AM34" s="195"/>
    </row>
    <row r="35" spans="1:39" ht="16.5" thickBot="1">
      <c r="A35" s="128" t="s">
        <v>101</v>
      </c>
      <c r="B35" s="116">
        <v>177</v>
      </c>
      <c r="C35" s="117"/>
      <c r="D35" s="118">
        <v>116</v>
      </c>
      <c r="E35" s="117"/>
      <c r="F35" s="118">
        <v>131</v>
      </c>
      <c r="G35" s="117"/>
      <c r="H35" s="118">
        <v>118</v>
      </c>
      <c r="I35" s="117"/>
      <c r="J35" s="118">
        <v>167</v>
      </c>
      <c r="K35" s="117"/>
      <c r="L35" s="118">
        <v>157</v>
      </c>
      <c r="M35" s="117"/>
      <c r="N35" s="118">
        <v>172</v>
      </c>
      <c r="O35" s="117"/>
      <c r="P35" s="119">
        <v>326</v>
      </c>
      <c r="Q35" s="117"/>
      <c r="R35" s="119">
        <v>230</v>
      </c>
      <c r="S35" s="120"/>
      <c r="T35" s="119">
        <v>260</v>
      </c>
      <c r="U35" s="120"/>
      <c r="V35" s="119"/>
      <c r="W35" s="120"/>
      <c r="X35" s="119"/>
      <c r="Y35" s="120"/>
      <c r="Z35" s="113">
        <f t="shared" si="0"/>
        <v>1854</v>
      </c>
      <c r="AA35" s="121"/>
      <c r="AC35" s="179" t="s">
        <v>101</v>
      </c>
      <c r="AD35" s="172"/>
      <c r="AE35" s="172"/>
      <c r="AF35" s="172">
        <v>2000</v>
      </c>
      <c r="AG35" s="172"/>
      <c r="AH35" s="172">
        <v>1770</v>
      </c>
      <c r="AI35" s="172"/>
      <c r="AJ35" s="172">
        <f t="shared" si="1"/>
        <v>1854</v>
      </c>
      <c r="AK35" s="172"/>
      <c r="AL35" s="195">
        <f t="shared" si="2"/>
        <v>5624</v>
      </c>
      <c r="AM35" s="195"/>
    </row>
    <row r="36" spans="1:39" ht="16.5" thickBot="1">
      <c r="A36" s="124" t="s">
        <v>109</v>
      </c>
      <c r="B36" s="116">
        <v>4</v>
      </c>
      <c r="C36" s="117"/>
      <c r="D36" s="118">
        <v>13</v>
      </c>
      <c r="E36" s="117"/>
      <c r="F36" s="118">
        <v>9</v>
      </c>
      <c r="G36" s="117"/>
      <c r="H36" s="118">
        <v>7</v>
      </c>
      <c r="I36" s="117"/>
      <c r="J36" s="118">
        <v>4</v>
      </c>
      <c r="K36" s="117"/>
      <c r="L36" s="118">
        <v>7</v>
      </c>
      <c r="M36" s="117"/>
      <c r="N36" s="118">
        <v>12</v>
      </c>
      <c r="O36" s="117"/>
      <c r="P36" s="119">
        <v>27</v>
      </c>
      <c r="Q36" s="117"/>
      <c r="R36" s="119">
        <v>6</v>
      </c>
      <c r="S36" s="120"/>
      <c r="T36" s="119">
        <v>4</v>
      </c>
      <c r="U36" s="122"/>
      <c r="V36" s="119"/>
      <c r="W36" s="122"/>
      <c r="X36" s="119"/>
      <c r="Y36" s="122"/>
      <c r="Z36" s="113">
        <f t="shared" si="0"/>
        <v>93</v>
      </c>
      <c r="AA36" s="121"/>
      <c r="AC36" s="182" t="s">
        <v>109</v>
      </c>
      <c r="AD36" s="172"/>
      <c r="AE36" s="172"/>
      <c r="AF36" s="172">
        <v>176</v>
      </c>
      <c r="AG36" s="172"/>
      <c r="AH36" s="172">
        <v>317</v>
      </c>
      <c r="AI36" s="172"/>
      <c r="AJ36" s="172">
        <f t="shared" si="1"/>
        <v>93</v>
      </c>
      <c r="AK36" s="172"/>
      <c r="AL36" s="195">
        <f t="shared" si="2"/>
        <v>586</v>
      </c>
      <c r="AM36" s="195"/>
    </row>
    <row r="37" spans="1:39" ht="16.5" thickBot="1">
      <c r="A37" s="125" t="s">
        <v>98</v>
      </c>
      <c r="B37" s="116">
        <v>361</v>
      </c>
      <c r="C37" s="117"/>
      <c r="D37" s="118">
        <v>339</v>
      </c>
      <c r="E37" s="117"/>
      <c r="F37" s="118">
        <v>321</v>
      </c>
      <c r="G37" s="117"/>
      <c r="H37" s="118">
        <v>313</v>
      </c>
      <c r="I37" s="117"/>
      <c r="J37" s="118">
        <v>352</v>
      </c>
      <c r="K37" s="117"/>
      <c r="L37" s="118">
        <v>272</v>
      </c>
      <c r="M37" s="117"/>
      <c r="N37" s="118">
        <v>376</v>
      </c>
      <c r="O37" s="117"/>
      <c r="P37" s="119">
        <v>212</v>
      </c>
      <c r="Q37" s="117"/>
      <c r="R37" s="119">
        <v>198</v>
      </c>
      <c r="S37" s="120"/>
      <c r="T37" s="119">
        <v>35</v>
      </c>
      <c r="U37" s="122"/>
      <c r="V37" s="119"/>
      <c r="W37" s="122"/>
      <c r="X37" s="119"/>
      <c r="Y37" s="122"/>
      <c r="Z37" s="113">
        <f t="shared" si="0"/>
        <v>2779</v>
      </c>
      <c r="AA37" s="121"/>
      <c r="AC37" s="183" t="s">
        <v>98</v>
      </c>
      <c r="AD37" s="172"/>
      <c r="AE37" s="172"/>
      <c r="AF37" s="172">
        <v>424</v>
      </c>
      <c r="AG37" s="172"/>
      <c r="AH37" s="172">
        <v>2516</v>
      </c>
      <c r="AI37" s="172"/>
      <c r="AJ37" s="172">
        <f t="shared" si="1"/>
        <v>2779</v>
      </c>
      <c r="AK37" s="172"/>
      <c r="AL37" s="195">
        <f t="shared" si="2"/>
        <v>5719</v>
      </c>
      <c r="AM37" s="195"/>
    </row>
    <row r="38" spans="1:39" ht="16.5" thickBot="1">
      <c r="A38" s="128" t="s">
        <v>100</v>
      </c>
      <c r="B38" s="116">
        <v>8</v>
      </c>
      <c r="C38" s="117"/>
      <c r="D38" s="118">
        <v>10</v>
      </c>
      <c r="E38" s="117"/>
      <c r="F38" s="118">
        <v>8</v>
      </c>
      <c r="G38" s="117"/>
      <c r="H38" s="118">
        <v>16</v>
      </c>
      <c r="I38" s="117"/>
      <c r="J38" s="118">
        <v>37</v>
      </c>
      <c r="K38" s="117"/>
      <c r="L38" s="118">
        <v>14</v>
      </c>
      <c r="M38" s="117"/>
      <c r="N38" s="118">
        <v>14</v>
      </c>
      <c r="O38" s="117"/>
      <c r="P38" s="119">
        <v>21</v>
      </c>
      <c r="Q38" s="117"/>
      <c r="R38" s="119">
        <v>5</v>
      </c>
      <c r="S38" s="122"/>
      <c r="T38" s="119">
        <v>6</v>
      </c>
      <c r="U38" s="122"/>
      <c r="V38" s="119"/>
      <c r="W38" s="122"/>
      <c r="X38" s="119"/>
      <c r="Y38" s="122"/>
      <c r="Z38" s="113">
        <f>SUM(B38:X38)</f>
        <v>139</v>
      </c>
      <c r="AA38" s="121"/>
      <c r="AC38" s="183" t="s">
        <v>100</v>
      </c>
      <c r="AD38" s="172"/>
      <c r="AE38" s="172"/>
      <c r="AF38" s="172"/>
      <c r="AG38" s="172"/>
      <c r="AH38" s="172">
        <v>497</v>
      </c>
      <c r="AI38" s="172"/>
      <c r="AJ38" s="172">
        <f t="shared" si="1"/>
        <v>139</v>
      </c>
      <c r="AK38" s="172"/>
      <c r="AL38" s="195">
        <f t="shared" si="2"/>
        <v>636</v>
      </c>
      <c r="AM38" s="196"/>
    </row>
    <row r="39" spans="1:39" ht="16.5" thickBot="1">
      <c r="A39" s="109" t="s">
        <v>133</v>
      </c>
      <c r="B39" s="107"/>
      <c r="C39" s="100">
        <v>1246</v>
      </c>
      <c r="D39" s="104"/>
      <c r="E39" s="101">
        <v>983</v>
      </c>
      <c r="F39" s="104"/>
      <c r="G39" s="101">
        <v>1131</v>
      </c>
      <c r="H39" s="104"/>
      <c r="I39" s="101">
        <v>1052</v>
      </c>
      <c r="J39" s="104"/>
      <c r="K39" s="101">
        <v>1025</v>
      </c>
      <c r="L39" s="104"/>
      <c r="M39" s="101">
        <v>1167</v>
      </c>
      <c r="N39" s="104"/>
      <c r="O39" s="101">
        <v>1182</v>
      </c>
      <c r="P39" s="104"/>
      <c r="Q39" s="101">
        <v>1223</v>
      </c>
      <c r="R39" s="102"/>
      <c r="S39" s="103">
        <v>1141</v>
      </c>
      <c r="T39" s="102"/>
      <c r="U39" s="103">
        <v>1190</v>
      </c>
      <c r="V39" s="102"/>
      <c r="W39" s="103"/>
      <c r="X39" s="102"/>
      <c r="Y39" s="103"/>
      <c r="Z39" s="93"/>
      <c r="AA39" s="94">
        <f>SUM(B39:Y39)</f>
        <v>11340</v>
      </c>
      <c r="AC39" s="180" t="s">
        <v>133</v>
      </c>
      <c r="AD39" s="169"/>
      <c r="AE39" s="169">
        <v>2844</v>
      </c>
      <c r="AF39" s="169"/>
      <c r="AG39" s="169">
        <v>10260</v>
      </c>
      <c r="AH39" s="169"/>
      <c r="AI39" s="169">
        <v>11439</v>
      </c>
      <c r="AJ39" s="169"/>
      <c r="AK39" s="169">
        <f>AA39</f>
        <v>11340</v>
      </c>
      <c r="AL39" s="199"/>
      <c r="AM39" s="200">
        <f>SUM(AD39:AK39)</f>
        <v>35883</v>
      </c>
    </row>
    <row r="40" spans="1:39" ht="16.5" thickBot="1">
      <c r="A40" s="128" t="s">
        <v>110</v>
      </c>
      <c r="B40" s="116">
        <v>1246</v>
      </c>
      <c r="C40" s="117"/>
      <c r="D40" s="118">
        <v>983</v>
      </c>
      <c r="E40" s="117"/>
      <c r="F40" s="118">
        <v>1131</v>
      </c>
      <c r="G40" s="117"/>
      <c r="H40" s="118">
        <v>1052</v>
      </c>
      <c r="I40" s="117"/>
      <c r="J40" s="118">
        <v>982</v>
      </c>
      <c r="K40" s="117"/>
      <c r="L40" s="118">
        <v>1167</v>
      </c>
      <c r="M40" s="117"/>
      <c r="N40" s="118">
        <v>1182</v>
      </c>
      <c r="O40" s="117"/>
      <c r="P40" s="118">
        <v>1223</v>
      </c>
      <c r="Q40" s="117"/>
      <c r="R40" s="119">
        <v>1141</v>
      </c>
      <c r="S40" s="120"/>
      <c r="T40" s="119">
        <v>1190</v>
      </c>
      <c r="U40" s="120"/>
      <c r="V40" s="119"/>
      <c r="W40" s="120"/>
      <c r="X40" s="119"/>
      <c r="Y40" s="120"/>
      <c r="Z40" s="113">
        <f>SUM(B40:X40)</f>
        <v>11297</v>
      </c>
      <c r="AA40" s="121"/>
      <c r="AC40" s="179" t="s">
        <v>110</v>
      </c>
      <c r="AD40" s="172">
        <v>2844</v>
      </c>
      <c r="AE40" s="172"/>
      <c r="AF40" s="172">
        <v>10260</v>
      </c>
      <c r="AG40" s="172"/>
      <c r="AH40" s="172">
        <v>11439</v>
      </c>
      <c r="AI40" s="172"/>
      <c r="AJ40" s="172">
        <f>Z40</f>
        <v>11297</v>
      </c>
      <c r="AK40" s="172"/>
      <c r="AL40" s="195">
        <f>SUM(AD40:AJ40)</f>
        <v>35840</v>
      </c>
      <c r="AM40" s="195"/>
    </row>
    <row r="41" spans="1:39" ht="16.5" thickBot="1">
      <c r="A41" s="109" t="s">
        <v>124</v>
      </c>
      <c r="B41" s="107"/>
      <c r="C41" s="100">
        <v>73</v>
      </c>
      <c r="D41" s="104"/>
      <c r="E41" s="101">
        <v>56</v>
      </c>
      <c r="F41" s="104"/>
      <c r="G41" s="101">
        <v>85</v>
      </c>
      <c r="H41" s="104"/>
      <c r="I41" s="101">
        <v>69</v>
      </c>
      <c r="J41" s="104"/>
      <c r="K41" s="101">
        <v>64</v>
      </c>
      <c r="L41" s="104"/>
      <c r="M41" s="101">
        <v>108</v>
      </c>
      <c r="N41" s="104"/>
      <c r="O41" s="101">
        <v>73</v>
      </c>
      <c r="P41" s="104"/>
      <c r="Q41" s="101">
        <v>61</v>
      </c>
      <c r="R41" s="102"/>
      <c r="S41" s="106">
        <v>99</v>
      </c>
      <c r="T41" s="102"/>
      <c r="U41" s="106">
        <v>110</v>
      </c>
      <c r="V41" s="102"/>
      <c r="W41" s="106"/>
      <c r="X41" s="102"/>
      <c r="Y41" s="106"/>
      <c r="Z41" s="93"/>
      <c r="AA41" s="94">
        <f>SUM(B41:Y41)</f>
        <v>798</v>
      </c>
      <c r="AC41" s="180" t="s">
        <v>124</v>
      </c>
      <c r="AD41" s="169"/>
      <c r="AE41" s="169">
        <v>515</v>
      </c>
      <c r="AF41" s="169"/>
      <c r="AG41" s="169">
        <v>783</v>
      </c>
      <c r="AH41" s="169"/>
      <c r="AI41" s="169">
        <v>666</v>
      </c>
      <c r="AJ41" s="169"/>
      <c r="AK41" s="169">
        <f>AA41</f>
        <v>798</v>
      </c>
      <c r="AL41" s="199"/>
      <c r="AM41" s="200">
        <f>SUM(AD41:AK41)</f>
        <v>2762</v>
      </c>
    </row>
    <row r="42" spans="1:39" ht="16.5" thickBot="1">
      <c r="A42" s="128" t="s">
        <v>99</v>
      </c>
      <c r="B42" s="116">
        <v>70</v>
      </c>
      <c r="C42" s="117"/>
      <c r="D42" s="118">
        <v>55</v>
      </c>
      <c r="E42" s="117"/>
      <c r="F42" s="118">
        <v>84</v>
      </c>
      <c r="G42" s="117"/>
      <c r="H42" s="118">
        <v>64</v>
      </c>
      <c r="I42" s="117"/>
      <c r="J42" s="118">
        <v>62</v>
      </c>
      <c r="K42" s="117"/>
      <c r="L42" s="118">
        <v>99</v>
      </c>
      <c r="M42" s="117"/>
      <c r="N42" s="118">
        <v>66</v>
      </c>
      <c r="O42" s="117"/>
      <c r="P42" s="118">
        <v>45</v>
      </c>
      <c r="Q42" s="117"/>
      <c r="R42" s="119">
        <v>82</v>
      </c>
      <c r="S42" s="120"/>
      <c r="T42" s="119">
        <v>70</v>
      </c>
      <c r="U42" s="120"/>
      <c r="V42" s="119"/>
      <c r="W42" s="120"/>
      <c r="X42" s="119"/>
      <c r="Y42" s="120"/>
      <c r="Z42" s="113">
        <f>SUM(B42:X42)</f>
        <v>697</v>
      </c>
      <c r="AA42" s="121"/>
      <c r="AC42" s="179" t="s">
        <v>99</v>
      </c>
      <c r="AD42" s="172">
        <v>351</v>
      </c>
      <c r="AE42" s="172"/>
      <c r="AF42" s="172">
        <v>470</v>
      </c>
      <c r="AG42" s="172"/>
      <c r="AH42" s="172">
        <v>584</v>
      </c>
      <c r="AI42" s="172"/>
      <c r="AJ42" s="172">
        <f>Z42</f>
        <v>697</v>
      </c>
      <c r="AK42" s="172"/>
      <c r="AL42" s="195">
        <f>SUM(AD42:AJ42)</f>
        <v>2102</v>
      </c>
      <c r="AM42" s="195"/>
    </row>
    <row r="43" spans="1:39" ht="16.5" thickBot="1">
      <c r="A43" s="128" t="s">
        <v>5</v>
      </c>
      <c r="B43" s="116">
        <v>3</v>
      </c>
      <c r="C43" s="117"/>
      <c r="D43" s="118">
        <v>1</v>
      </c>
      <c r="E43" s="117"/>
      <c r="F43" s="118">
        <v>1</v>
      </c>
      <c r="G43" s="117"/>
      <c r="H43" s="118">
        <v>5</v>
      </c>
      <c r="I43" s="117"/>
      <c r="J43" s="118">
        <v>2</v>
      </c>
      <c r="K43" s="117"/>
      <c r="L43" s="118">
        <v>9</v>
      </c>
      <c r="M43" s="117"/>
      <c r="N43" s="118">
        <v>7</v>
      </c>
      <c r="O43" s="117"/>
      <c r="P43" s="118">
        <v>16</v>
      </c>
      <c r="Q43" s="117"/>
      <c r="R43" s="119">
        <v>17</v>
      </c>
      <c r="S43" s="120"/>
      <c r="T43" s="119">
        <v>40</v>
      </c>
      <c r="U43" s="120"/>
      <c r="V43" s="119"/>
      <c r="W43" s="120"/>
      <c r="X43" s="119"/>
      <c r="Y43" s="120"/>
      <c r="Z43" s="113">
        <f>SUM(B43:X43)</f>
        <v>101</v>
      </c>
      <c r="AA43" s="121"/>
      <c r="AC43" s="179" t="s">
        <v>5</v>
      </c>
      <c r="AD43" s="172">
        <v>164</v>
      </c>
      <c r="AE43" s="172"/>
      <c r="AF43" s="172">
        <v>313</v>
      </c>
      <c r="AG43" s="172"/>
      <c r="AH43" s="172">
        <v>82</v>
      </c>
      <c r="AI43" s="172"/>
      <c r="AJ43" s="172">
        <f>Z43</f>
        <v>101</v>
      </c>
      <c r="AK43" s="172"/>
      <c r="AL43" s="195">
        <f>SUM(AD43:AJ43)</f>
        <v>660</v>
      </c>
      <c r="AM43" s="195"/>
    </row>
    <row r="44" spans="1:39" ht="16.5" thickBot="1">
      <c r="A44" s="109" t="s">
        <v>123</v>
      </c>
      <c r="B44" s="100"/>
      <c r="C44" s="100">
        <v>269</v>
      </c>
      <c r="D44" s="101"/>
      <c r="E44" s="101">
        <v>214</v>
      </c>
      <c r="F44" s="101"/>
      <c r="G44" s="101">
        <v>313</v>
      </c>
      <c r="H44" s="101"/>
      <c r="I44" s="101">
        <v>282</v>
      </c>
      <c r="J44" s="101"/>
      <c r="K44" s="101">
        <v>265</v>
      </c>
      <c r="L44" s="101"/>
      <c r="M44" s="101">
        <v>307</v>
      </c>
      <c r="N44" s="101"/>
      <c r="O44" s="101">
        <v>339</v>
      </c>
      <c r="P44" s="101"/>
      <c r="Q44" s="101">
        <v>245</v>
      </c>
      <c r="R44" s="102"/>
      <c r="S44" s="106">
        <v>286</v>
      </c>
      <c r="T44" s="102"/>
      <c r="U44" s="106">
        <v>289</v>
      </c>
      <c r="V44" s="102"/>
      <c r="W44" s="106"/>
      <c r="X44" s="102"/>
      <c r="Y44" s="106"/>
      <c r="Z44" s="93"/>
      <c r="AA44" s="94">
        <f>SUM(B44:Y44)</f>
        <v>2809</v>
      </c>
      <c r="AC44" s="180" t="s">
        <v>123</v>
      </c>
      <c r="AD44" s="169"/>
      <c r="AE44" s="169">
        <v>446</v>
      </c>
      <c r="AF44" s="169"/>
      <c r="AG44" s="169">
        <v>2210</v>
      </c>
      <c r="AH44" s="169"/>
      <c r="AI44" s="169">
        <v>2699</v>
      </c>
      <c r="AJ44" s="169"/>
      <c r="AK44" s="169">
        <f>AA44</f>
        <v>2809</v>
      </c>
      <c r="AL44" s="199"/>
      <c r="AM44" s="200">
        <f>SUM(AD44:AK44)</f>
        <v>8164</v>
      </c>
    </row>
    <row r="45" spans="1:39" ht="16.5" thickBot="1">
      <c r="A45" s="123" t="s">
        <v>34</v>
      </c>
      <c r="B45" s="118">
        <v>0</v>
      </c>
      <c r="C45" s="117"/>
      <c r="D45" s="118">
        <v>1</v>
      </c>
      <c r="E45" s="117"/>
      <c r="F45" s="118">
        <v>0</v>
      </c>
      <c r="G45" s="117"/>
      <c r="H45" s="118">
        <v>0</v>
      </c>
      <c r="I45" s="117"/>
      <c r="J45" s="118">
        <v>0</v>
      </c>
      <c r="K45" s="117"/>
      <c r="L45" s="118">
        <v>1</v>
      </c>
      <c r="M45" s="117"/>
      <c r="N45" s="118">
        <v>0</v>
      </c>
      <c r="O45" s="117"/>
      <c r="P45" s="118">
        <v>0</v>
      </c>
      <c r="Q45" s="117"/>
      <c r="R45" s="119">
        <v>0</v>
      </c>
      <c r="S45" s="120"/>
      <c r="T45" s="119">
        <v>1</v>
      </c>
      <c r="U45" s="120"/>
      <c r="V45" s="119"/>
      <c r="W45" s="120"/>
      <c r="X45" s="119"/>
      <c r="Y45" s="120"/>
      <c r="Z45" s="113">
        <f>SUM(B45:X45)</f>
        <v>3</v>
      </c>
      <c r="AA45" s="121"/>
      <c r="AC45" s="181" t="s">
        <v>34</v>
      </c>
      <c r="AD45" s="172">
        <v>3</v>
      </c>
      <c r="AE45" s="173"/>
      <c r="AF45" s="172">
        <v>18</v>
      </c>
      <c r="AG45" s="173"/>
      <c r="AH45" s="173">
        <v>15</v>
      </c>
      <c r="AI45" s="173"/>
      <c r="AJ45" s="173">
        <f>Z45</f>
        <v>3</v>
      </c>
      <c r="AK45" s="173"/>
      <c r="AL45" s="195">
        <f>SUM(AD45:AJ45)</f>
        <v>39</v>
      </c>
      <c r="AM45" s="195"/>
    </row>
    <row r="46" spans="1:39" ht="16.5" thickBot="1">
      <c r="A46" s="129" t="s">
        <v>20</v>
      </c>
      <c r="B46" s="116">
        <v>94</v>
      </c>
      <c r="C46" s="117"/>
      <c r="D46" s="118">
        <v>83</v>
      </c>
      <c r="E46" s="117"/>
      <c r="F46" s="118">
        <v>123</v>
      </c>
      <c r="G46" s="117"/>
      <c r="H46" s="118">
        <v>133</v>
      </c>
      <c r="I46" s="117"/>
      <c r="J46" s="118">
        <v>94</v>
      </c>
      <c r="K46" s="117"/>
      <c r="L46" s="118">
        <v>113</v>
      </c>
      <c r="M46" s="117"/>
      <c r="N46" s="118">
        <v>117</v>
      </c>
      <c r="O46" s="117"/>
      <c r="P46" s="118">
        <v>99</v>
      </c>
      <c r="Q46" s="117"/>
      <c r="R46" s="119">
        <v>142</v>
      </c>
      <c r="S46" s="120"/>
      <c r="T46" s="119">
        <v>139</v>
      </c>
      <c r="U46" s="120"/>
      <c r="V46" s="119"/>
      <c r="W46" s="120"/>
      <c r="X46" s="119"/>
      <c r="Y46" s="120"/>
      <c r="Z46" s="113">
        <f>SUM(B46:X46)</f>
        <v>1137</v>
      </c>
      <c r="AA46" s="121"/>
      <c r="AC46" s="185" t="s">
        <v>20</v>
      </c>
      <c r="AD46" s="172">
        <v>243</v>
      </c>
      <c r="AE46" s="173"/>
      <c r="AF46" s="172">
        <v>652</v>
      </c>
      <c r="AG46" s="173"/>
      <c r="AH46" s="173">
        <v>663</v>
      </c>
      <c r="AI46" s="173"/>
      <c r="AJ46" s="173">
        <f>Z46</f>
        <v>1137</v>
      </c>
      <c r="AK46" s="173"/>
      <c r="AL46" s="195">
        <f>SUM(AD46:AJ46)</f>
        <v>2695</v>
      </c>
      <c r="AM46" s="195"/>
    </row>
    <row r="47" spans="1:39" ht="16.5" thickBot="1">
      <c r="A47" s="130" t="s">
        <v>103</v>
      </c>
      <c r="B47" s="118">
        <v>132</v>
      </c>
      <c r="C47" s="117"/>
      <c r="D47" s="118">
        <v>110</v>
      </c>
      <c r="E47" s="117"/>
      <c r="F47" s="118">
        <v>143</v>
      </c>
      <c r="G47" s="117"/>
      <c r="H47" s="118">
        <v>114</v>
      </c>
      <c r="I47" s="117"/>
      <c r="J47" s="118">
        <v>147</v>
      </c>
      <c r="K47" s="117"/>
      <c r="L47" s="118">
        <v>153</v>
      </c>
      <c r="M47" s="117"/>
      <c r="N47" s="118">
        <v>178</v>
      </c>
      <c r="O47" s="117"/>
      <c r="P47" s="118">
        <v>108</v>
      </c>
      <c r="Q47" s="117"/>
      <c r="R47" s="119">
        <v>107</v>
      </c>
      <c r="S47" s="120"/>
      <c r="T47" s="119">
        <v>116</v>
      </c>
      <c r="U47" s="120"/>
      <c r="V47" s="119"/>
      <c r="W47" s="120"/>
      <c r="X47" s="119"/>
      <c r="Y47" s="120"/>
      <c r="Z47" s="113">
        <f>SUM(B47:X47)</f>
        <v>1308</v>
      </c>
      <c r="AA47" s="121"/>
      <c r="AC47" s="186" t="s">
        <v>103</v>
      </c>
      <c r="AD47" s="172">
        <v>52</v>
      </c>
      <c r="AE47" s="173"/>
      <c r="AF47" s="172">
        <v>900</v>
      </c>
      <c r="AG47" s="173"/>
      <c r="AH47" s="173">
        <v>1666</v>
      </c>
      <c r="AI47" s="173"/>
      <c r="AJ47" s="173">
        <f>Z47</f>
        <v>1308</v>
      </c>
      <c r="AK47" s="173"/>
      <c r="AL47" s="195">
        <f>SUM(AD47:AJ47)</f>
        <v>3926</v>
      </c>
      <c r="AM47" s="195"/>
    </row>
    <row r="48" spans="1:39" ht="16.5" thickBot="1">
      <c r="A48" s="131" t="s">
        <v>99</v>
      </c>
      <c r="B48" s="116">
        <v>32</v>
      </c>
      <c r="C48" s="117"/>
      <c r="D48" s="118">
        <v>12</v>
      </c>
      <c r="E48" s="117"/>
      <c r="F48" s="118">
        <v>30</v>
      </c>
      <c r="G48" s="117"/>
      <c r="H48" s="118">
        <v>22</v>
      </c>
      <c r="I48" s="117"/>
      <c r="J48" s="118">
        <v>16</v>
      </c>
      <c r="K48" s="117"/>
      <c r="L48" s="118">
        <v>33</v>
      </c>
      <c r="M48" s="117"/>
      <c r="N48" s="118">
        <v>31</v>
      </c>
      <c r="O48" s="117"/>
      <c r="P48" s="118">
        <v>32</v>
      </c>
      <c r="Q48" s="117"/>
      <c r="R48" s="119">
        <v>29</v>
      </c>
      <c r="S48" s="120"/>
      <c r="T48" s="119">
        <v>31</v>
      </c>
      <c r="U48" s="120"/>
      <c r="V48" s="119"/>
      <c r="W48" s="120"/>
      <c r="X48" s="119"/>
      <c r="Y48" s="120"/>
      <c r="Z48" s="113">
        <f>SUM(B48:X48)</f>
        <v>268</v>
      </c>
      <c r="AA48" s="121"/>
      <c r="AC48" s="187" t="s">
        <v>99</v>
      </c>
      <c r="AD48" s="172">
        <v>148</v>
      </c>
      <c r="AE48" s="173"/>
      <c r="AF48" s="172">
        <v>531</v>
      </c>
      <c r="AG48" s="173"/>
      <c r="AH48" s="173">
        <v>267</v>
      </c>
      <c r="AI48" s="173"/>
      <c r="AJ48" s="173">
        <f>Z48</f>
        <v>268</v>
      </c>
      <c r="AK48" s="173"/>
      <c r="AL48" s="195">
        <f>SUM(AD48:AJ48)</f>
        <v>1214</v>
      </c>
      <c r="AM48" s="195"/>
    </row>
    <row r="49" spans="1:39" ht="16.5" thickBot="1">
      <c r="A49" s="131" t="s">
        <v>5</v>
      </c>
      <c r="B49" s="116">
        <v>11</v>
      </c>
      <c r="C49" s="117"/>
      <c r="D49" s="118">
        <v>8</v>
      </c>
      <c r="E49" s="117"/>
      <c r="F49" s="118">
        <v>17</v>
      </c>
      <c r="G49" s="117"/>
      <c r="H49" s="118">
        <v>13</v>
      </c>
      <c r="I49" s="117"/>
      <c r="J49" s="118">
        <v>8</v>
      </c>
      <c r="K49" s="117"/>
      <c r="L49" s="118">
        <v>7</v>
      </c>
      <c r="M49" s="117"/>
      <c r="N49" s="118">
        <v>13</v>
      </c>
      <c r="O49" s="117"/>
      <c r="P49" s="118">
        <v>6</v>
      </c>
      <c r="Q49" s="117"/>
      <c r="R49" s="119">
        <v>8</v>
      </c>
      <c r="S49" s="120"/>
      <c r="T49" s="119">
        <v>2</v>
      </c>
      <c r="U49" s="120"/>
      <c r="V49" s="119"/>
      <c r="W49" s="120"/>
      <c r="X49" s="119"/>
      <c r="Y49" s="120"/>
      <c r="Z49" s="113">
        <f>SUM(B49:X49)</f>
        <v>93</v>
      </c>
      <c r="AA49" s="121"/>
      <c r="AC49" s="187" t="s">
        <v>5</v>
      </c>
      <c r="AD49" s="172"/>
      <c r="AE49" s="173"/>
      <c r="AF49" s="172">
        <v>109</v>
      </c>
      <c r="AG49" s="173"/>
      <c r="AH49" s="173">
        <v>88</v>
      </c>
      <c r="AI49" s="173"/>
      <c r="AJ49" s="173">
        <f>Z49</f>
        <v>93</v>
      </c>
      <c r="AK49" s="173"/>
      <c r="AL49" s="195">
        <f>SUM(AD49:AJ49)</f>
        <v>290</v>
      </c>
      <c r="AM49" s="195"/>
    </row>
    <row r="50" spans="1:39" ht="16.5" thickBot="1">
      <c r="A50" s="109" t="s">
        <v>134</v>
      </c>
      <c r="B50" s="107"/>
      <c r="C50" s="101">
        <v>32</v>
      </c>
      <c r="D50" s="104"/>
      <c r="E50" s="101">
        <v>30</v>
      </c>
      <c r="F50" s="104"/>
      <c r="G50" s="101">
        <v>26</v>
      </c>
      <c r="H50" s="104"/>
      <c r="I50" s="101">
        <v>29</v>
      </c>
      <c r="J50" s="104"/>
      <c r="K50" s="101">
        <v>27</v>
      </c>
      <c r="L50" s="104"/>
      <c r="M50" s="101">
        <v>37</v>
      </c>
      <c r="N50" s="104"/>
      <c r="O50" s="101">
        <v>39</v>
      </c>
      <c r="P50" s="104"/>
      <c r="Q50" s="101">
        <v>40</v>
      </c>
      <c r="R50" s="102"/>
      <c r="S50" s="106">
        <v>44</v>
      </c>
      <c r="T50" s="102"/>
      <c r="U50" s="106">
        <v>47</v>
      </c>
      <c r="V50" s="102"/>
      <c r="W50" s="106"/>
      <c r="X50" s="102"/>
      <c r="Y50" s="106"/>
      <c r="Z50" s="93"/>
      <c r="AA50" s="94">
        <f>SUM(B50:Y50)</f>
        <v>351</v>
      </c>
      <c r="AC50" s="180" t="s">
        <v>134</v>
      </c>
      <c r="AD50" s="169"/>
      <c r="AE50" s="169">
        <v>205</v>
      </c>
      <c r="AF50" s="169"/>
      <c r="AG50" s="169">
        <v>605</v>
      </c>
      <c r="AH50" s="169"/>
      <c r="AI50" s="169">
        <v>603</v>
      </c>
      <c r="AJ50" s="169"/>
      <c r="AK50" s="169">
        <f>AA50</f>
        <v>351</v>
      </c>
      <c r="AL50" s="199"/>
      <c r="AM50" s="200">
        <f>SUM(AD50:AK50)</f>
        <v>1764</v>
      </c>
    </row>
    <row r="51" spans="1:39" ht="16.5" thickBot="1">
      <c r="A51" s="128" t="s">
        <v>104</v>
      </c>
      <c r="B51" s="118">
        <v>17</v>
      </c>
      <c r="C51" s="117"/>
      <c r="D51" s="118">
        <v>21</v>
      </c>
      <c r="E51" s="117"/>
      <c r="F51" s="118">
        <v>13</v>
      </c>
      <c r="G51" s="117"/>
      <c r="H51" s="118">
        <v>16</v>
      </c>
      <c r="I51" s="117"/>
      <c r="J51" s="118">
        <v>8</v>
      </c>
      <c r="K51" s="117"/>
      <c r="L51" s="118">
        <v>12</v>
      </c>
      <c r="M51" s="117"/>
      <c r="N51" s="118">
        <v>19</v>
      </c>
      <c r="O51" s="117"/>
      <c r="P51" s="118">
        <v>5</v>
      </c>
      <c r="Q51" s="117"/>
      <c r="R51" s="119">
        <v>7</v>
      </c>
      <c r="S51" s="120"/>
      <c r="T51" s="119">
        <v>6</v>
      </c>
      <c r="U51" s="120"/>
      <c r="V51" s="119"/>
      <c r="W51" s="120"/>
      <c r="X51" s="119"/>
      <c r="Y51" s="120"/>
      <c r="Z51" s="113">
        <f>SUM(B51:X51)</f>
        <v>124</v>
      </c>
      <c r="AA51" s="121"/>
      <c r="AC51" s="179" t="s">
        <v>104</v>
      </c>
      <c r="AD51" s="172">
        <v>81</v>
      </c>
      <c r="AE51" s="172"/>
      <c r="AF51" s="172">
        <v>346</v>
      </c>
      <c r="AG51" s="172"/>
      <c r="AH51" s="172">
        <v>388</v>
      </c>
      <c r="AI51" s="172"/>
      <c r="AJ51" s="172">
        <f>Z51</f>
        <v>124</v>
      </c>
      <c r="AK51" s="172"/>
      <c r="AL51" s="195">
        <f>SUM(AD51:AJ51)</f>
        <v>939</v>
      </c>
      <c r="AM51" s="195"/>
    </row>
    <row r="52" spans="1:39" ht="16.5" thickBot="1">
      <c r="A52" s="123" t="s">
        <v>111</v>
      </c>
      <c r="B52" s="118">
        <v>0</v>
      </c>
      <c r="C52" s="117"/>
      <c r="D52" s="118">
        <v>0</v>
      </c>
      <c r="E52" s="117"/>
      <c r="F52" s="118">
        <v>4</v>
      </c>
      <c r="G52" s="117"/>
      <c r="H52" s="118">
        <v>4</v>
      </c>
      <c r="I52" s="117"/>
      <c r="J52" s="118">
        <v>1</v>
      </c>
      <c r="K52" s="117"/>
      <c r="L52" s="118">
        <v>2</v>
      </c>
      <c r="M52" s="117"/>
      <c r="N52" s="118">
        <v>3</v>
      </c>
      <c r="O52" s="117"/>
      <c r="P52" s="118">
        <v>0</v>
      </c>
      <c r="Q52" s="117"/>
      <c r="R52" s="119">
        <v>0</v>
      </c>
      <c r="S52" s="120"/>
      <c r="T52" s="119">
        <v>0</v>
      </c>
      <c r="U52" s="120"/>
      <c r="V52" s="119"/>
      <c r="W52" s="120"/>
      <c r="X52" s="119"/>
      <c r="Y52" s="120"/>
      <c r="Z52" s="113">
        <f>SUM(B52:X52)</f>
        <v>14</v>
      </c>
      <c r="AA52" s="121"/>
      <c r="AC52" s="181" t="s">
        <v>111</v>
      </c>
      <c r="AD52" s="172">
        <v>1</v>
      </c>
      <c r="AE52" s="172"/>
      <c r="AF52" s="172">
        <v>13</v>
      </c>
      <c r="AG52" s="172"/>
      <c r="AH52" s="172">
        <v>25</v>
      </c>
      <c r="AI52" s="172"/>
      <c r="AJ52" s="172">
        <f>Z52</f>
        <v>14</v>
      </c>
      <c r="AK52" s="172"/>
      <c r="AL52" s="195">
        <f>SUM(AD52:AJ52)</f>
        <v>53</v>
      </c>
      <c r="AM52" s="195"/>
    </row>
    <row r="53" spans="1:39" ht="16.5" thickBot="1">
      <c r="A53" s="123" t="s">
        <v>105</v>
      </c>
      <c r="B53" s="118">
        <v>1</v>
      </c>
      <c r="C53" s="117"/>
      <c r="D53" s="118">
        <v>0</v>
      </c>
      <c r="E53" s="117"/>
      <c r="F53" s="118">
        <v>5</v>
      </c>
      <c r="G53" s="117"/>
      <c r="H53" s="118">
        <v>4</v>
      </c>
      <c r="I53" s="117"/>
      <c r="J53" s="118">
        <v>8</v>
      </c>
      <c r="K53" s="117"/>
      <c r="L53" s="118">
        <v>7</v>
      </c>
      <c r="M53" s="117"/>
      <c r="N53" s="118">
        <v>6</v>
      </c>
      <c r="O53" s="117"/>
      <c r="P53" s="118">
        <v>6</v>
      </c>
      <c r="Q53" s="117"/>
      <c r="R53" s="119">
        <v>4</v>
      </c>
      <c r="S53" s="120"/>
      <c r="T53" s="119">
        <v>6</v>
      </c>
      <c r="U53" s="120"/>
      <c r="V53" s="119"/>
      <c r="W53" s="120"/>
      <c r="X53" s="119"/>
      <c r="Y53" s="120"/>
      <c r="Z53" s="113">
        <f>SUM(B53:X53)</f>
        <v>47</v>
      </c>
      <c r="AA53" s="121"/>
      <c r="AC53" s="181" t="s">
        <v>105</v>
      </c>
      <c r="AD53" s="172">
        <v>10</v>
      </c>
      <c r="AE53" s="172"/>
      <c r="AF53" s="172">
        <v>126</v>
      </c>
      <c r="AG53" s="172"/>
      <c r="AH53" s="172">
        <v>109</v>
      </c>
      <c r="AI53" s="172"/>
      <c r="AJ53" s="172">
        <f>Z53</f>
        <v>47</v>
      </c>
      <c r="AK53" s="172"/>
      <c r="AL53" s="195">
        <f>SUM(AD53:AJ53)</f>
        <v>292</v>
      </c>
      <c r="AM53" s="195"/>
    </row>
    <row r="54" spans="1:39" ht="16.5" thickBot="1">
      <c r="A54" s="128" t="s">
        <v>99</v>
      </c>
      <c r="B54" s="118">
        <v>14</v>
      </c>
      <c r="C54" s="117"/>
      <c r="D54" s="118">
        <v>9</v>
      </c>
      <c r="E54" s="117"/>
      <c r="F54" s="118">
        <v>4</v>
      </c>
      <c r="G54" s="117"/>
      <c r="H54" s="118">
        <v>5</v>
      </c>
      <c r="I54" s="117"/>
      <c r="J54" s="118">
        <v>10</v>
      </c>
      <c r="K54" s="117"/>
      <c r="L54" s="118">
        <v>16</v>
      </c>
      <c r="M54" s="117"/>
      <c r="N54" s="118">
        <v>11</v>
      </c>
      <c r="O54" s="117"/>
      <c r="P54" s="118">
        <v>29</v>
      </c>
      <c r="Q54" s="117"/>
      <c r="R54" s="119">
        <v>33</v>
      </c>
      <c r="S54" s="120"/>
      <c r="T54" s="119">
        <v>35</v>
      </c>
      <c r="U54" s="120"/>
      <c r="V54" s="119"/>
      <c r="W54" s="120"/>
      <c r="X54" s="119"/>
      <c r="Y54" s="120"/>
      <c r="Z54" s="113">
        <f>SUM(B54:X54)</f>
        <v>166</v>
      </c>
      <c r="AA54" s="121"/>
      <c r="AC54" s="179" t="s">
        <v>99</v>
      </c>
      <c r="AD54" s="172">
        <v>113</v>
      </c>
      <c r="AE54" s="172"/>
      <c r="AF54" s="172">
        <v>120</v>
      </c>
      <c r="AG54" s="172"/>
      <c r="AH54" s="172">
        <v>81</v>
      </c>
      <c r="AI54" s="172"/>
      <c r="AJ54" s="172">
        <f>Z54</f>
        <v>166</v>
      </c>
      <c r="AK54" s="172"/>
      <c r="AL54" s="195">
        <f>SUM(AD54:AJ54)</f>
        <v>480</v>
      </c>
      <c r="AM54" s="195"/>
    </row>
    <row r="55" spans="1:39" ht="16.5" thickBot="1">
      <c r="A55" s="109" t="s">
        <v>141</v>
      </c>
      <c r="B55" s="107"/>
      <c r="C55" s="101">
        <v>125</v>
      </c>
      <c r="D55" s="104"/>
      <c r="E55" s="101">
        <v>124</v>
      </c>
      <c r="F55" s="104"/>
      <c r="G55" s="101">
        <v>175</v>
      </c>
      <c r="H55" s="104"/>
      <c r="I55" s="101">
        <v>139</v>
      </c>
      <c r="J55" s="104"/>
      <c r="K55" s="101">
        <v>178</v>
      </c>
      <c r="L55" s="104"/>
      <c r="M55" s="101">
        <v>459</v>
      </c>
      <c r="N55" s="104"/>
      <c r="O55" s="101">
        <v>465</v>
      </c>
      <c r="P55" s="104"/>
      <c r="Q55" s="101"/>
      <c r="R55" s="102"/>
      <c r="S55" s="106"/>
      <c r="T55" s="102"/>
      <c r="U55" s="106"/>
      <c r="V55" s="102"/>
      <c r="W55" s="106"/>
      <c r="X55" s="102"/>
      <c r="Y55" s="106"/>
      <c r="Z55" s="93"/>
      <c r="AA55" s="94">
        <f>SUM(C55:Y55)</f>
        <v>1665</v>
      </c>
      <c r="AC55" s="180" t="s">
        <v>141</v>
      </c>
      <c r="AD55" s="169"/>
      <c r="AE55" s="169">
        <v>31</v>
      </c>
      <c r="AF55" s="169"/>
      <c r="AG55" s="169">
        <v>0</v>
      </c>
      <c r="AH55" s="169"/>
      <c r="AI55" s="169">
        <v>187</v>
      </c>
      <c r="AJ55" s="169"/>
      <c r="AK55" s="169">
        <f>AA55</f>
        <v>1665</v>
      </c>
      <c r="AL55" s="199"/>
      <c r="AM55" s="200">
        <f>SUM(AD55:AK55)</f>
        <v>1883</v>
      </c>
    </row>
    <row r="56" spans="1:39" ht="16.5" thickBot="1">
      <c r="A56" s="125" t="s">
        <v>113</v>
      </c>
      <c r="B56" s="118">
        <v>52</v>
      </c>
      <c r="C56" s="117"/>
      <c r="D56" s="118">
        <v>52</v>
      </c>
      <c r="E56" s="117"/>
      <c r="F56" s="118">
        <v>101</v>
      </c>
      <c r="G56" s="117"/>
      <c r="H56" s="118">
        <v>67</v>
      </c>
      <c r="I56" s="117"/>
      <c r="J56" s="118">
        <v>127</v>
      </c>
      <c r="K56" s="117"/>
      <c r="L56" s="118">
        <v>342</v>
      </c>
      <c r="M56" s="117"/>
      <c r="N56" s="118">
        <v>237</v>
      </c>
      <c r="O56" s="117"/>
      <c r="P56" s="118"/>
      <c r="Q56" s="117"/>
      <c r="R56" s="118"/>
      <c r="S56" s="117"/>
      <c r="T56" s="118"/>
      <c r="U56" s="117"/>
      <c r="V56" s="118"/>
      <c r="W56" s="117"/>
      <c r="X56" s="118"/>
      <c r="Y56" s="117"/>
      <c r="Z56" s="113">
        <f>SUM(B56:Y56)</f>
        <v>978</v>
      </c>
      <c r="AA56" s="121"/>
      <c r="AC56" s="183" t="s">
        <v>113</v>
      </c>
      <c r="AD56" s="172"/>
      <c r="AE56" s="172"/>
      <c r="AF56" s="172"/>
      <c r="AG56" s="172"/>
      <c r="AH56" s="172">
        <v>99</v>
      </c>
      <c r="AI56" s="172"/>
      <c r="AJ56" s="172">
        <f t="shared" ref="AJ56:AJ67" si="3">Z56</f>
        <v>978</v>
      </c>
      <c r="AK56" s="172"/>
      <c r="AL56" s="195">
        <f>SUM(AD56:AH56)</f>
        <v>99</v>
      </c>
      <c r="AM56" s="195"/>
    </row>
    <row r="57" spans="1:39" ht="16.5" thickBot="1">
      <c r="A57" s="125" t="s">
        <v>114</v>
      </c>
      <c r="B57" s="118">
        <v>1</v>
      </c>
      <c r="C57" s="117"/>
      <c r="D57" s="118">
        <v>0</v>
      </c>
      <c r="E57" s="117"/>
      <c r="F57" s="118">
        <v>0</v>
      </c>
      <c r="G57" s="117"/>
      <c r="H57" s="118">
        <v>1</v>
      </c>
      <c r="I57" s="117"/>
      <c r="J57" s="118">
        <v>0</v>
      </c>
      <c r="K57" s="117"/>
      <c r="L57" s="118">
        <v>0</v>
      </c>
      <c r="M57" s="117"/>
      <c r="N57" s="118">
        <v>0</v>
      </c>
      <c r="O57" s="117"/>
      <c r="P57" s="118"/>
      <c r="Q57" s="117"/>
      <c r="R57" s="118"/>
      <c r="S57" s="117"/>
      <c r="T57" s="118"/>
      <c r="U57" s="117"/>
      <c r="V57" s="118"/>
      <c r="W57" s="117"/>
      <c r="X57" s="118"/>
      <c r="Y57" s="117"/>
      <c r="Z57" s="113">
        <f t="shared" ref="Z57:Z67" si="4">SUM(B57:Y57)</f>
        <v>2</v>
      </c>
      <c r="AA57" s="121"/>
      <c r="AC57" s="183" t="s">
        <v>114</v>
      </c>
      <c r="AD57" s="172"/>
      <c r="AE57" s="172"/>
      <c r="AF57" s="172"/>
      <c r="AG57" s="172"/>
      <c r="AH57" s="172"/>
      <c r="AI57" s="172"/>
      <c r="AJ57" s="172">
        <f t="shared" si="3"/>
        <v>2</v>
      </c>
      <c r="AK57" s="172"/>
      <c r="AL57" s="195">
        <f t="shared" ref="AL57:AL67" si="5">SUM(AD57:AH57)</f>
        <v>0</v>
      </c>
      <c r="AM57" s="195"/>
    </row>
    <row r="58" spans="1:39" ht="16.5" thickBot="1">
      <c r="A58" s="132" t="s">
        <v>115</v>
      </c>
      <c r="B58" s="118">
        <v>0</v>
      </c>
      <c r="C58" s="117"/>
      <c r="D58" s="118">
        <v>0</v>
      </c>
      <c r="E58" s="117"/>
      <c r="F58" s="118">
        <v>0</v>
      </c>
      <c r="G58" s="117"/>
      <c r="H58" s="118">
        <v>0</v>
      </c>
      <c r="I58" s="117"/>
      <c r="J58" s="118">
        <v>2</v>
      </c>
      <c r="K58" s="117"/>
      <c r="L58" s="118">
        <v>0</v>
      </c>
      <c r="M58" s="117"/>
      <c r="N58" s="118">
        <v>0</v>
      </c>
      <c r="O58" s="117"/>
      <c r="P58" s="118"/>
      <c r="Q58" s="117"/>
      <c r="R58" s="118"/>
      <c r="S58" s="117"/>
      <c r="T58" s="118"/>
      <c r="U58" s="117"/>
      <c r="V58" s="118"/>
      <c r="W58" s="117"/>
      <c r="X58" s="118"/>
      <c r="Y58" s="117"/>
      <c r="Z58" s="113">
        <f t="shared" si="4"/>
        <v>2</v>
      </c>
      <c r="AA58" s="121"/>
      <c r="AC58" s="188" t="s">
        <v>115</v>
      </c>
      <c r="AD58" s="172"/>
      <c r="AE58" s="172"/>
      <c r="AF58" s="172"/>
      <c r="AG58" s="172"/>
      <c r="AH58" s="172">
        <v>1</v>
      </c>
      <c r="AI58" s="172"/>
      <c r="AJ58" s="172">
        <f t="shared" si="3"/>
        <v>2</v>
      </c>
      <c r="AK58" s="172"/>
      <c r="AL58" s="195">
        <f t="shared" si="5"/>
        <v>1</v>
      </c>
      <c r="AM58" s="195"/>
    </row>
    <row r="59" spans="1:39" ht="16.5" thickBot="1">
      <c r="A59" s="132" t="s">
        <v>127</v>
      </c>
      <c r="B59" s="118">
        <v>0</v>
      </c>
      <c r="C59" s="117"/>
      <c r="D59" s="118">
        <v>0</v>
      </c>
      <c r="E59" s="117"/>
      <c r="F59" s="118">
        <v>0</v>
      </c>
      <c r="G59" s="117"/>
      <c r="H59" s="118">
        <v>0</v>
      </c>
      <c r="I59" s="117"/>
      <c r="J59" s="118">
        <v>0</v>
      </c>
      <c r="K59" s="117"/>
      <c r="L59" s="118">
        <v>1</v>
      </c>
      <c r="M59" s="117"/>
      <c r="N59" s="118">
        <v>1</v>
      </c>
      <c r="O59" s="117"/>
      <c r="P59" s="118"/>
      <c r="Q59" s="117"/>
      <c r="R59" s="118"/>
      <c r="S59" s="117"/>
      <c r="T59" s="118"/>
      <c r="U59" s="117"/>
      <c r="V59" s="118"/>
      <c r="W59" s="117"/>
      <c r="X59" s="118"/>
      <c r="Y59" s="117"/>
      <c r="Z59" s="113">
        <f t="shared" si="4"/>
        <v>2</v>
      </c>
      <c r="AA59" s="121"/>
      <c r="AC59" s="188" t="s">
        <v>127</v>
      </c>
      <c r="AD59" s="172"/>
      <c r="AE59" s="172"/>
      <c r="AF59" s="172"/>
      <c r="AG59" s="172"/>
      <c r="AH59" s="172"/>
      <c r="AI59" s="172"/>
      <c r="AJ59" s="172">
        <f t="shared" si="3"/>
        <v>2</v>
      </c>
      <c r="AK59" s="172"/>
      <c r="AL59" s="195">
        <f t="shared" si="5"/>
        <v>0</v>
      </c>
      <c r="AM59" s="195"/>
    </row>
    <row r="60" spans="1:39" ht="16.5" thickBot="1">
      <c r="A60" s="125" t="s">
        <v>116</v>
      </c>
      <c r="B60" s="118">
        <v>0</v>
      </c>
      <c r="C60" s="117"/>
      <c r="D60" s="118">
        <v>0</v>
      </c>
      <c r="E60" s="117"/>
      <c r="F60" s="118">
        <v>0</v>
      </c>
      <c r="G60" s="117"/>
      <c r="H60" s="118">
        <v>1</v>
      </c>
      <c r="I60" s="117"/>
      <c r="J60" s="118">
        <v>0</v>
      </c>
      <c r="K60" s="117"/>
      <c r="L60" s="118">
        <v>1</v>
      </c>
      <c r="M60" s="117"/>
      <c r="N60" s="118">
        <v>0</v>
      </c>
      <c r="O60" s="117"/>
      <c r="P60" s="118"/>
      <c r="Q60" s="117"/>
      <c r="R60" s="118"/>
      <c r="S60" s="117"/>
      <c r="T60" s="118"/>
      <c r="U60" s="117"/>
      <c r="V60" s="118"/>
      <c r="W60" s="117"/>
      <c r="X60" s="118"/>
      <c r="Y60" s="117"/>
      <c r="Z60" s="113">
        <f t="shared" si="4"/>
        <v>2</v>
      </c>
      <c r="AA60" s="121"/>
      <c r="AC60" s="183" t="s">
        <v>116</v>
      </c>
      <c r="AD60" s="172"/>
      <c r="AE60" s="172"/>
      <c r="AF60" s="172"/>
      <c r="AG60" s="172"/>
      <c r="AH60" s="172"/>
      <c r="AI60" s="172"/>
      <c r="AJ60" s="172">
        <f t="shared" si="3"/>
        <v>2</v>
      </c>
      <c r="AK60" s="172"/>
      <c r="AL60" s="195">
        <f t="shared" si="5"/>
        <v>0</v>
      </c>
      <c r="AM60" s="195"/>
    </row>
    <row r="61" spans="1:39" ht="16.5" thickBot="1">
      <c r="A61" s="125" t="s">
        <v>117</v>
      </c>
      <c r="B61" s="118">
        <v>2</v>
      </c>
      <c r="C61" s="117"/>
      <c r="D61" s="118">
        <v>0</v>
      </c>
      <c r="E61" s="117"/>
      <c r="F61" s="118">
        <v>0</v>
      </c>
      <c r="G61" s="117"/>
      <c r="H61" s="118">
        <v>0</v>
      </c>
      <c r="I61" s="117"/>
      <c r="J61" s="118">
        <v>1</v>
      </c>
      <c r="K61" s="117"/>
      <c r="L61" s="118">
        <v>1</v>
      </c>
      <c r="M61" s="117"/>
      <c r="N61" s="118">
        <v>2</v>
      </c>
      <c r="O61" s="117"/>
      <c r="P61" s="118"/>
      <c r="Q61" s="117"/>
      <c r="R61" s="118"/>
      <c r="S61" s="117"/>
      <c r="T61" s="118"/>
      <c r="U61" s="117"/>
      <c r="V61" s="118"/>
      <c r="W61" s="117"/>
      <c r="X61" s="118"/>
      <c r="Y61" s="117"/>
      <c r="Z61" s="113">
        <f t="shared" si="4"/>
        <v>6</v>
      </c>
      <c r="AA61" s="121"/>
      <c r="AC61" s="183" t="s">
        <v>117</v>
      </c>
      <c r="AD61" s="172"/>
      <c r="AE61" s="172"/>
      <c r="AF61" s="172"/>
      <c r="AG61" s="172"/>
      <c r="AH61" s="172"/>
      <c r="AI61" s="172"/>
      <c r="AJ61" s="172">
        <f t="shared" si="3"/>
        <v>6</v>
      </c>
      <c r="AK61" s="172"/>
      <c r="AL61" s="195">
        <f t="shared" si="5"/>
        <v>0</v>
      </c>
      <c r="AM61" s="195"/>
    </row>
    <row r="62" spans="1:39" ht="16.5" thickBot="1">
      <c r="A62" s="125" t="s">
        <v>118</v>
      </c>
      <c r="B62" s="118">
        <v>2</v>
      </c>
      <c r="C62" s="117"/>
      <c r="D62" s="118">
        <v>2</v>
      </c>
      <c r="E62" s="117"/>
      <c r="F62" s="118">
        <v>4</v>
      </c>
      <c r="G62" s="117"/>
      <c r="H62" s="118">
        <v>2</v>
      </c>
      <c r="I62" s="117"/>
      <c r="J62" s="118">
        <v>3</v>
      </c>
      <c r="K62" s="117"/>
      <c r="L62" s="118">
        <v>1</v>
      </c>
      <c r="M62" s="117"/>
      <c r="N62" s="118">
        <v>3</v>
      </c>
      <c r="O62" s="117"/>
      <c r="P62" s="118"/>
      <c r="Q62" s="117"/>
      <c r="R62" s="118"/>
      <c r="S62" s="117"/>
      <c r="T62" s="118"/>
      <c r="U62" s="117"/>
      <c r="V62" s="118"/>
      <c r="W62" s="117"/>
      <c r="X62" s="118"/>
      <c r="Y62" s="117"/>
      <c r="Z62" s="113">
        <f t="shared" si="4"/>
        <v>17</v>
      </c>
      <c r="AA62" s="121"/>
      <c r="AC62" s="183" t="s">
        <v>118</v>
      </c>
      <c r="AD62" s="172"/>
      <c r="AE62" s="172"/>
      <c r="AF62" s="172"/>
      <c r="AG62" s="172"/>
      <c r="AH62" s="172">
        <v>1</v>
      </c>
      <c r="AI62" s="172"/>
      <c r="AJ62" s="172">
        <f t="shared" si="3"/>
        <v>17</v>
      </c>
      <c r="AK62" s="172"/>
      <c r="AL62" s="195">
        <f t="shared" si="5"/>
        <v>1</v>
      </c>
      <c r="AM62" s="195"/>
    </row>
    <row r="63" spans="1:39" ht="16.5" thickBot="1">
      <c r="A63" s="125" t="s">
        <v>119</v>
      </c>
      <c r="B63" s="118">
        <v>2</v>
      </c>
      <c r="C63" s="117"/>
      <c r="D63" s="118">
        <v>1</v>
      </c>
      <c r="E63" s="117"/>
      <c r="F63" s="118">
        <v>0</v>
      </c>
      <c r="G63" s="117"/>
      <c r="H63" s="118">
        <v>0</v>
      </c>
      <c r="I63" s="117"/>
      <c r="J63" s="118">
        <v>0</v>
      </c>
      <c r="K63" s="117"/>
      <c r="L63" s="118">
        <v>1</v>
      </c>
      <c r="M63" s="117"/>
      <c r="N63" s="118">
        <v>1</v>
      </c>
      <c r="O63" s="117"/>
      <c r="P63" s="118"/>
      <c r="Q63" s="117"/>
      <c r="R63" s="118"/>
      <c r="S63" s="117"/>
      <c r="T63" s="118"/>
      <c r="U63" s="117"/>
      <c r="V63" s="118"/>
      <c r="W63" s="117"/>
      <c r="X63" s="118"/>
      <c r="Y63" s="117"/>
      <c r="Z63" s="113">
        <f t="shared" si="4"/>
        <v>5</v>
      </c>
      <c r="AA63" s="121"/>
      <c r="AC63" s="183" t="s">
        <v>119</v>
      </c>
      <c r="AD63" s="172"/>
      <c r="AE63" s="172"/>
      <c r="AF63" s="172"/>
      <c r="AG63" s="172"/>
      <c r="AH63" s="172"/>
      <c r="AI63" s="172"/>
      <c r="AJ63" s="172">
        <f t="shared" si="3"/>
        <v>5</v>
      </c>
      <c r="AK63" s="172"/>
      <c r="AL63" s="195">
        <f t="shared" si="5"/>
        <v>0</v>
      </c>
      <c r="AM63" s="195"/>
    </row>
    <row r="64" spans="1:39" ht="16.5" thickBot="1">
      <c r="A64" s="125" t="s">
        <v>120</v>
      </c>
      <c r="B64" s="118">
        <v>9</v>
      </c>
      <c r="C64" s="117"/>
      <c r="D64" s="118">
        <v>14</v>
      </c>
      <c r="E64" s="117"/>
      <c r="F64" s="118">
        <v>8</v>
      </c>
      <c r="G64" s="117"/>
      <c r="H64" s="118">
        <v>17</v>
      </c>
      <c r="I64" s="117"/>
      <c r="J64" s="118">
        <v>12</v>
      </c>
      <c r="K64" s="117"/>
      <c r="L64" s="118">
        <v>9</v>
      </c>
      <c r="M64" s="117"/>
      <c r="N64" s="118">
        <v>5</v>
      </c>
      <c r="O64" s="117"/>
      <c r="P64" s="118"/>
      <c r="Q64" s="117"/>
      <c r="R64" s="118"/>
      <c r="S64" s="117"/>
      <c r="T64" s="118"/>
      <c r="U64" s="117"/>
      <c r="V64" s="118"/>
      <c r="W64" s="117"/>
      <c r="X64" s="118"/>
      <c r="Y64" s="117"/>
      <c r="Z64" s="113">
        <f t="shared" si="4"/>
        <v>74</v>
      </c>
      <c r="AA64" s="121"/>
      <c r="AC64" s="183" t="s">
        <v>120</v>
      </c>
      <c r="AD64" s="172"/>
      <c r="AE64" s="172"/>
      <c r="AF64" s="172"/>
      <c r="AG64" s="172"/>
      <c r="AH64" s="172">
        <v>4</v>
      </c>
      <c r="AI64" s="172"/>
      <c r="AJ64" s="172">
        <f t="shared" si="3"/>
        <v>74</v>
      </c>
      <c r="AK64" s="172"/>
      <c r="AL64" s="195">
        <f t="shared" si="5"/>
        <v>4</v>
      </c>
      <c r="AM64" s="195"/>
    </row>
    <row r="65" spans="1:53" ht="16.5" thickBot="1">
      <c r="A65" s="125" t="s">
        <v>121</v>
      </c>
      <c r="B65" s="118">
        <v>0</v>
      </c>
      <c r="C65" s="117"/>
      <c r="D65" s="118">
        <v>0</v>
      </c>
      <c r="E65" s="117"/>
      <c r="F65" s="118">
        <v>0</v>
      </c>
      <c r="G65" s="117"/>
      <c r="H65" s="118">
        <v>0</v>
      </c>
      <c r="I65" s="117"/>
      <c r="J65" s="118">
        <v>0</v>
      </c>
      <c r="K65" s="117"/>
      <c r="L65" s="118">
        <v>0</v>
      </c>
      <c r="M65" s="117"/>
      <c r="N65" s="118">
        <v>0</v>
      </c>
      <c r="O65" s="117"/>
      <c r="P65" s="118"/>
      <c r="Q65" s="117"/>
      <c r="R65" s="118"/>
      <c r="S65" s="117"/>
      <c r="T65" s="118"/>
      <c r="U65" s="117"/>
      <c r="V65" s="118"/>
      <c r="W65" s="117"/>
      <c r="X65" s="118"/>
      <c r="Y65" s="117"/>
      <c r="Z65" s="113">
        <f t="shared" si="4"/>
        <v>0</v>
      </c>
      <c r="AA65" s="121"/>
      <c r="AC65" s="183" t="s">
        <v>121</v>
      </c>
      <c r="AD65" s="172"/>
      <c r="AE65" s="172"/>
      <c r="AF65" s="172"/>
      <c r="AG65" s="172"/>
      <c r="AH65" s="172"/>
      <c r="AI65" s="172"/>
      <c r="AJ65" s="172">
        <f t="shared" si="3"/>
        <v>0</v>
      </c>
      <c r="AK65" s="172"/>
      <c r="AL65" s="195">
        <f t="shared" si="5"/>
        <v>0</v>
      </c>
      <c r="AM65" s="195"/>
    </row>
    <row r="66" spans="1:53" ht="16.5" thickBot="1">
      <c r="A66" s="125" t="s">
        <v>122</v>
      </c>
      <c r="B66" s="118">
        <v>1</v>
      </c>
      <c r="C66" s="117"/>
      <c r="D66" s="118">
        <v>1</v>
      </c>
      <c r="E66" s="117"/>
      <c r="F66" s="118">
        <v>0</v>
      </c>
      <c r="G66" s="117"/>
      <c r="H66" s="118">
        <v>0</v>
      </c>
      <c r="I66" s="117"/>
      <c r="J66" s="118">
        <v>0</v>
      </c>
      <c r="K66" s="117"/>
      <c r="L66" s="118">
        <v>1</v>
      </c>
      <c r="M66" s="117"/>
      <c r="N66" s="118">
        <v>1</v>
      </c>
      <c r="O66" s="117"/>
      <c r="P66" s="118"/>
      <c r="Q66" s="117"/>
      <c r="R66" s="118"/>
      <c r="S66" s="117"/>
      <c r="T66" s="118"/>
      <c r="U66" s="117"/>
      <c r="V66" s="118"/>
      <c r="W66" s="117"/>
      <c r="X66" s="118"/>
      <c r="Y66" s="117"/>
      <c r="Z66" s="113">
        <f t="shared" si="4"/>
        <v>4</v>
      </c>
      <c r="AA66" s="121"/>
      <c r="AC66" s="183" t="s">
        <v>122</v>
      </c>
      <c r="AD66" s="172"/>
      <c r="AE66" s="172"/>
      <c r="AF66" s="172"/>
      <c r="AG66" s="172"/>
      <c r="AH66" s="172">
        <v>3</v>
      </c>
      <c r="AI66" s="172"/>
      <c r="AJ66" s="172">
        <f t="shared" si="3"/>
        <v>4</v>
      </c>
      <c r="AK66" s="172"/>
      <c r="AL66" s="195">
        <f t="shared" si="5"/>
        <v>3</v>
      </c>
      <c r="AM66" s="195"/>
    </row>
    <row r="67" spans="1:53" ht="16.5" thickBot="1">
      <c r="A67" s="133" t="s">
        <v>99</v>
      </c>
      <c r="B67" s="118">
        <v>56</v>
      </c>
      <c r="C67" s="117"/>
      <c r="D67" s="118">
        <v>54</v>
      </c>
      <c r="E67" s="117"/>
      <c r="F67" s="118">
        <v>64</v>
      </c>
      <c r="G67" s="117"/>
      <c r="H67" s="118">
        <v>51</v>
      </c>
      <c r="I67" s="117"/>
      <c r="J67" s="118">
        <v>33</v>
      </c>
      <c r="K67" s="117"/>
      <c r="L67" s="118">
        <v>102</v>
      </c>
      <c r="M67" s="117"/>
      <c r="N67" s="118">
        <v>215</v>
      </c>
      <c r="O67" s="117"/>
      <c r="P67" s="118"/>
      <c r="Q67" s="117"/>
      <c r="R67" s="118"/>
      <c r="S67" s="117"/>
      <c r="T67" s="118"/>
      <c r="U67" s="117"/>
      <c r="V67" s="118"/>
      <c r="W67" s="117"/>
      <c r="X67" s="118"/>
      <c r="Y67" s="117"/>
      <c r="Z67" s="113">
        <f t="shared" si="4"/>
        <v>575</v>
      </c>
      <c r="AA67" s="121"/>
      <c r="AC67" s="189" t="s">
        <v>99</v>
      </c>
      <c r="AD67" s="174">
        <v>31</v>
      </c>
      <c r="AE67" s="172"/>
      <c r="AF67" s="172"/>
      <c r="AG67" s="172"/>
      <c r="AH67" s="172">
        <v>79</v>
      </c>
      <c r="AI67" s="172"/>
      <c r="AJ67" s="172">
        <f t="shared" si="3"/>
        <v>575</v>
      </c>
      <c r="AK67" s="172"/>
      <c r="AL67" s="195">
        <f t="shared" si="5"/>
        <v>110</v>
      </c>
      <c r="AM67" s="195"/>
    </row>
    <row r="68" spans="1:53" ht="16.5" thickBot="1">
      <c r="A68" s="110" t="s">
        <v>128</v>
      </c>
      <c r="B68" s="87"/>
      <c r="C68" s="88">
        <f>SUM(C3:C67)</f>
        <v>13086</v>
      </c>
      <c r="D68" s="89"/>
      <c r="E68" s="90">
        <f>SUM(E3:E67)</f>
        <v>12733</v>
      </c>
      <c r="F68" s="89"/>
      <c r="G68" s="90">
        <f>SUM(G3:G67)</f>
        <v>16104</v>
      </c>
      <c r="H68" s="91"/>
      <c r="I68" s="90">
        <f>SUM(I3:I67)</f>
        <v>14096</v>
      </c>
      <c r="J68" s="90"/>
      <c r="K68" s="92">
        <f>SUM(K3:K67)</f>
        <v>14255</v>
      </c>
      <c r="L68" s="90"/>
      <c r="M68" s="92">
        <f>SUM(M3:M67)</f>
        <v>15698</v>
      </c>
      <c r="N68" s="92"/>
      <c r="O68" s="92">
        <f>SUM(O3:O67)</f>
        <v>15871</v>
      </c>
      <c r="P68" s="92"/>
      <c r="Q68" s="92">
        <f>SUM(Q3:Q67)</f>
        <v>16480</v>
      </c>
      <c r="R68" s="92"/>
      <c r="S68" s="92">
        <f>SUM(S3:S67)</f>
        <v>17323</v>
      </c>
      <c r="T68" s="92"/>
      <c r="U68" s="92">
        <f>SUM(U3:U67)</f>
        <v>17831</v>
      </c>
      <c r="V68" s="92"/>
      <c r="W68" s="92">
        <f>SUM(W3:Y55)</f>
        <v>0</v>
      </c>
      <c r="X68" s="92"/>
      <c r="Y68" s="92">
        <f>SUM(Y3:Y55)</f>
        <v>0</v>
      </c>
      <c r="Z68" s="93"/>
      <c r="AA68" s="94">
        <f>SUM(AA3:AA67)</f>
        <v>153477</v>
      </c>
      <c r="AC68" s="180" t="s">
        <v>131</v>
      </c>
      <c r="AD68" s="169"/>
      <c r="AE68" s="169">
        <v>1464</v>
      </c>
      <c r="AF68" s="169"/>
      <c r="AG68" s="169">
        <v>2927</v>
      </c>
      <c r="AH68" s="169"/>
      <c r="AI68" s="169">
        <v>1699</v>
      </c>
      <c r="AJ68" s="169"/>
      <c r="AK68" s="169">
        <v>0</v>
      </c>
      <c r="AL68" s="199"/>
      <c r="AM68" s="200">
        <f>SUM(AD68:AI68)</f>
        <v>6090</v>
      </c>
    </row>
    <row r="69" spans="1:53" ht="15.2" customHeight="1" thickBot="1">
      <c r="A69" s="111" t="s">
        <v>129</v>
      </c>
      <c r="B69" s="96">
        <f>SUM(B3:B68)</f>
        <v>13631</v>
      </c>
      <c r="C69" s="97"/>
      <c r="D69" s="98">
        <f>SUM(D3:D68)</f>
        <v>13315</v>
      </c>
      <c r="E69" s="98"/>
      <c r="F69" s="98">
        <f>SUM(F3:F68)</f>
        <v>16817</v>
      </c>
      <c r="G69" s="98"/>
      <c r="H69" s="98">
        <f>SUM(H4:H68)</f>
        <v>14797</v>
      </c>
      <c r="I69" s="98"/>
      <c r="J69" s="98">
        <f>SUM(J4:J68)</f>
        <v>14944</v>
      </c>
      <c r="K69" s="98"/>
      <c r="L69" s="98">
        <f>SUM(L4:L68)</f>
        <v>17023</v>
      </c>
      <c r="M69" s="98"/>
      <c r="N69" s="98">
        <f>SUM(N4:N68)</f>
        <v>17502</v>
      </c>
      <c r="O69" s="98"/>
      <c r="P69" s="98">
        <f>SUM(P4:P68)</f>
        <v>16481</v>
      </c>
      <c r="Q69" s="98"/>
      <c r="R69" s="98">
        <f>SUM(R4:R68)</f>
        <v>17323</v>
      </c>
      <c r="S69" s="98"/>
      <c r="T69" s="98">
        <f>SUM(T4:T68)</f>
        <v>17831</v>
      </c>
      <c r="U69" s="98"/>
      <c r="V69" s="98">
        <f>SUM(V4:V67)</f>
        <v>0</v>
      </c>
      <c r="W69" s="98"/>
      <c r="X69" s="98">
        <f>SUM(X4:X68)</f>
        <v>0</v>
      </c>
      <c r="Y69" s="98"/>
      <c r="Z69" s="98">
        <f>SUM(Z4:Z68)</f>
        <v>159664</v>
      </c>
      <c r="AA69" s="99"/>
      <c r="AC69" s="181" t="s">
        <v>132</v>
      </c>
      <c r="AD69" s="172">
        <v>332</v>
      </c>
      <c r="AE69" s="172"/>
      <c r="AF69" s="172">
        <v>526</v>
      </c>
      <c r="AG69" s="172"/>
      <c r="AH69" s="172">
        <v>184</v>
      </c>
      <c r="AI69" s="172"/>
      <c r="AJ69" s="172"/>
      <c r="AK69" s="172"/>
      <c r="AL69" s="195">
        <f>SUM(AD69:AH69)</f>
        <v>1042</v>
      </c>
      <c r="AM69" s="195"/>
    </row>
    <row r="70" spans="1:53" ht="16.5" thickBot="1">
      <c r="AC70" s="181" t="s">
        <v>32</v>
      </c>
      <c r="AD70" s="172">
        <v>549</v>
      </c>
      <c r="AE70" s="172"/>
      <c r="AF70" s="172">
        <v>1394</v>
      </c>
      <c r="AG70" s="172"/>
      <c r="AH70" s="172">
        <v>968</v>
      </c>
      <c r="AI70" s="172"/>
      <c r="AJ70" s="172"/>
      <c r="AK70" s="172"/>
      <c r="AL70" s="195">
        <f>SUM(AD70:AH70)</f>
        <v>2911</v>
      </c>
      <c r="AM70" s="195"/>
    </row>
    <row r="71" spans="1:53" ht="16.5" thickBot="1">
      <c r="AC71" s="181" t="s">
        <v>99</v>
      </c>
      <c r="AD71" s="172">
        <v>209</v>
      </c>
      <c r="AE71" s="172"/>
      <c r="AF71" s="172">
        <v>284</v>
      </c>
      <c r="AG71" s="172"/>
      <c r="AH71" s="172">
        <v>129</v>
      </c>
      <c r="AI71" s="172"/>
      <c r="AJ71" s="172"/>
      <c r="AK71" s="172"/>
      <c r="AL71" s="195">
        <f>SUM(AD71:AH71)</f>
        <v>622</v>
      </c>
      <c r="AM71" s="195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</row>
    <row r="72" spans="1:53" ht="16.5" thickBot="1">
      <c r="AC72" s="181" t="s">
        <v>26</v>
      </c>
      <c r="AD72" s="172">
        <v>374</v>
      </c>
      <c r="AE72" s="172"/>
      <c r="AF72" s="172">
        <v>723</v>
      </c>
      <c r="AG72" s="172"/>
      <c r="AH72" s="172">
        <v>418</v>
      </c>
      <c r="AI72" s="172"/>
      <c r="AJ72" s="172"/>
      <c r="AK72" s="172"/>
      <c r="AL72" s="195">
        <f>SUM(AD72:AH72)</f>
        <v>1515</v>
      </c>
      <c r="AM72" s="195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</row>
    <row r="73" spans="1:53" ht="16.5" thickBot="1">
      <c r="AC73" s="180" t="s">
        <v>130</v>
      </c>
      <c r="AD73" s="169"/>
      <c r="AE73" s="169">
        <v>314</v>
      </c>
      <c r="AF73" s="169"/>
      <c r="AG73" s="169">
        <v>357</v>
      </c>
      <c r="AH73" s="169"/>
      <c r="AI73" s="169">
        <v>0</v>
      </c>
      <c r="AJ73" s="169"/>
      <c r="AK73" s="169">
        <v>0</v>
      </c>
      <c r="AL73" s="199"/>
      <c r="AM73" s="200">
        <f>SUM(AD73:AI73)</f>
        <v>671</v>
      </c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</row>
    <row r="74" spans="1:53" ht="16.5" thickBot="1">
      <c r="AC74" s="181" t="s">
        <v>142</v>
      </c>
      <c r="AD74" s="172">
        <v>196</v>
      </c>
      <c r="AE74" s="172"/>
      <c r="AF74" s="172">
        <v>279</v>
      </c>
      <c r="AG74" s="172"/>
      <c r="AH74" s="172"/>
      <c r="AI74" s="172"/>
      <c r="AJ74" s="172"/>
      <c r="AK74" s="172"/>
      <c r="AL74" s="195">
        <f>SUM(AD74:AH74)</f>
        <v>475</v>
      </c>
      <c r="AM74" s="195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</row>
    <row r="75" spans="1:53" ht="16.5" thickBot="1">
      <c r="AC75" s="190" t="s">
        <v>128</v>
      </c>
      <c r="AD75" s="192"/>
      <c r="AE75" s="193">
        <f>SUM(AE3:AE74)</f>
        <v>55272</v>
      </c>
      <c r="AF75" s="192"/>
      <c r="AG75" s="193">
        <f>SUM(AG3:AG74)</f>
        <v>125461</v>
      </c>
      <c r="AH75" s="194"/>
      <c r="AI75" s="194">
        <f>SUM(AI3:AI74)</f>
        <v>162581</v>
      </c>
      <c r="AJ75" s="194"/>
      <c r="AK75" s="194">
        <f>SUM(AK3:AK74)</f>
        <v>153477</v>
      </c>
      <c r="AL75" s="101"/>
      <c r="AM75" s="101">
        <f>SUM(AM3:AM74)</f>
        <v>496791</v>
      </c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</row>
    <row r="76" spans="1:53" ht="16.5" thickBot="1">
      <c r="AC76" s="191" t="s">
        <v>129</v>
      </c>
      <c r="AD76" s="175">
        <f>SUM(AD4:AD75)</f>
        <v>62001</v>
      </c>
      <c r="AE76" s="176"/>
      <c r="AF76" s="175">
        <f>SUM(AF3:AF75)</f>
        <v>133553</v>
      </c>
      <c r="AG76" s="176"/>
      <c r="AH76" s="177">
        <f>SUM(AH3:AH75)</f>
        <v>171625</v>
      </c>
      <c r="AI76" s="177"/>
      <c r="AJ76" s="177">
        <f>SUM(AJ4:AJ75)</f>
        <v>159664</v>
      </c>
      <c r="AK76" s="177"/>
      <c r="AL76" s="141">
        <f>SUM(AL4:AL75)</f>
        <v>525176</v>
      </c>
      <c r="AM76" s="176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</row>
    <row r="77" spans="1:53">
      <c r="AR77" s="134"/>
      <c r="AS77" s="134"/>
      <c r="AT77" s="134"/>
      <c r="AU77" s="134"/>
      <c r="AV77" s="134"/>
      <c r="AW77" s="134"/>
      <c r="AX77" s="134"/>
      <c r="AY77" s="134"/>
      <c r="AZ77" s="134"/>
      <c r="BA77" s="134"/>
    </row>
    <row r="78" spans="1:53">
      <c r="B78" s="135" t="s">
        <v>78</v>
      </c>
      <c r="C78" s="135" t="s">
        <v>77</v>
      </c>
      <c r="D78" s="136" t="s">
        <v>79</v>
      </c>
      <c r="E78" s="136" t="s">
        <v>80</v>
      </c>
      <c r="F78" s="137" t="s">
        <v>81</v>
      </c>
      <c r="G78" s="136" t="s">
        <v>82</v>
      </c>
      <c r="H78" s="136" t="s">
        <v>83</v>
      </c>
      <c r="I78" s="136" t="s">
        <v>84</v>
      </c>
      <c r="J78" s="136" t="s">
        <v>43</v>
      </c>
      <c r="K78" s="136" t="s">
        <v>57</v>
      </c>
      <c r="L78" s="135" t="s">
        <v>55</v>
      </c>
      <c r="M78" s="136" t="s">
        <v>56</v>
      </c>
      <c r="N78" s="136" t="s">
        <v>38</v>
      </c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</row>
    <row r="79" spans="1:53" ht="16.5" thickBot="1">
      <c r="A79" s="86" t="s">
        <v>128</v>
      </c>
      <c r="B79" s="138">
        <v>12932</v>
      </c>
      <c r="C79" s="138">
        <v>12248</v>
      </c>
      <c r="D79" s="138">
        <v>14278</v>
      </c>
      <c r="E79" s="138">
        <v>12523</v>
      </c>
      <c r="F79" s="139">
        <v>13791</v>
      </c>
      <c r="G79" s="138">
        <v>12591</v>
      </c>
      <c r="H79" s="138">
        <v>14563</v>
      </c>
      <c r="I79" s="138">
        <v>13338</v>
      </c>
      <c r="J79" s="138">
        <f>S68</f>
        <v>17323</v>
      </c>
      <c r="K79" s="138">
        <f>U68</f>
        <v>17831</v>
      </c>
      <c r="L79" s="138">
        <v>13546</v>
      </c>
      <c r="M79" s="138">
        <v>12947</v>
      </c>
      <c r="N79" s="139">
        <f>SUM(B79:M79)</f>
        <v>167911</v>
      </c>
      <c r="AC79"/>
      <c r="AD79"/>
      <c r="AE79"/>
      <c r="AF79"/>
      <c r="AG79"/>
      <c r="AH79"/>
      <c r="AI79"/>
      <c r="AJ79"/>
      <c r="AR79" s="134"/>
      <c r="AS79" s="134"/>
      <c r="AT79" s="134"/>
      <c r="AU79" s="134"/>
      <c r="AV79" s="134"/>
      <c r="AW79" s="134"/>
      <c r="AX79" s="134"/>
      <c r="AY79" s="134"/>
      <c r="AZ79" s="134"/>
      <c r="BA79" s="134"/>
    </row>
    <row r="80" spans="1:53" ht="16.5" thickBot="1">
      <c r="A80" s="95" t="s">
        <v>129</v>
      </c>
      <c r="B80" s="140">
        <v>13668</v>
      </c>
      <c r="C80" s="140">
        <v>12957</v>
      </c>
      <c r="D80" s="141">
        <v>15095</v>
      </c>
      <c r="E80" s="141">
        <v>13268</v>
      </c>
      <c r="F80" s="141">
        <v>14562</v>
      </c>
      <c r="G80" s="141">
        <v>13807</v>
      </c>
      <c r="H80" s="141">
        <v>15582</v>
      </c>
      <c r="I80" s="141">
        <v>14176</v>
      </c>
      <c r="J80" s="141">
        <f>R69</f>
        <v>17323</v>
      </c>
      <c r="K80" s="141">
        <f>T69</f>
        <v>17831</v>
      </c>
      <c r="L80" s="141">
        <v>13902</v>
      </c>
      <c r="M80" s="141">
        <v>13437</v>
      </c>
      <c r="N80" s="141">
        <f>SUM(B80:M80)</f>
        <v>175608</v>
      </c>
      <c r="AC80"/>
      <c r="AD80"/>
      <c r="AE80"/>
      <c r="AF80"/>
      <c r="AG80"/>
      <c r="AH80"/>
      <c r="AI80"/>
      <c r="AJ80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</row>
    <row r="81" spans="1:53" ht="16.5" thickBot="1">
      <c r="A81" s="95" t="s">
        <v>36</v>
      </c>
      <c r="B81" s="142">
        <v>0</v>
      </c>
      <c r="C81" s="142">
        <f t="shared" ref="C81:I81" si="6">(C80-B80)/C80</f>
        <v>-5.4873813382727482E-2</v>
      </c>
      <c r="D81" s="142">
        <f t="shared" si="6"/>
        <v>0.14163630341172573</v>
      </c>
      <c r="E81" s="142">
        <f t="shared" si="6"/>
        <v>-0.13769972867048538</v>
      </c>
      <c r="F81" s="142">
        <f t="shared" si="6"/>
        <v>8.88614201345969E-2</v>
      </c>
      <c r="G81" s="142">
        <f t="shared" si="6"/>
        <v>-5.4682407474469473E-2</v>
      </c>
      <c r="H81" s="142">
        <f t="shared" si="6"/>
        <v>0.1139134899242716</v>
      </c>
      <c r="I81" s="142">
        <f t="shared" si="6"/>
        <v>-9.9181715575620763E-2</v>
      </c>
      <c r="J81" s="142" t="s">
        <v>76</v>
      </c>
      <c r="K81" s="142" t="s">
        <v>76</v>
      </c>
      <c r="L81" s="142">
        <f>(L80-K80)/L80</f>
        <v>-0.28262120558193066</v>
      </c>
      <c r="M81" s="142">
        <f>(M80-L80)/M80</f>
        <v>-3.4605938825630719E-2</v>
      </c>
      <c r="N81" s="142"/>
      <c r="AC81"/>
      <c r="AD81"/>
      <c r="AE81"/>
      <c r="AF81"/>
      <c r="AG81"/>
      <c r="AH81"/>
      <c r="AI81"/>
      <c r="AJ81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</row>
    <row r="82" spans="1:53">
      <c r="AC82"/>
      <c r="AD82"/>
      <c r="AE82"/>
      <c r="AF82"/>
      <c r="AG82"/>
      <c r="AH82"/>
      <c r="AI82"/>
      <c r="AJ82"/>
    </row>
    <row r="83" spans="1:53">
      <c r="AC83"/>
      <c r="AD83"/>
      <c r="AE83"/>
      <c r="AF83"/>
      <c r="AG83"/>
      <c r="AH83"/>
      <c r="AI83"/>
      <c r="AJ83"/>
    </row>
    <row r="84" spans="1:53">
      <c r="S84" s="114">
        <f>31-5</f>
        <v>26</v>
      </c>
      <c r="AC84"/>
      <c r="AD84"/>
      <c r="AE84"/>
      <c r="AF84"/>
      <c r="AG84"/>
      <c r="AH84"/>
      <c r="AI84"/>
      <c r="AJ84"/>
    </row>
    <row r="85" spans="1:53">
      <c r="AC85"/>
      <c r="AD85"/>
      <c r="AE85"/>
      <c r="AF85"/>
      <c r="AG85"/>
      <c r="AH85"/>
      <c r="AI85"/>
      <c r="AJ85"/>
    </row>
    <row r="86" spans="1:53">
      <c r="AC86"/>
      <c r="AD86"/>
      <c r="AE86"/>
      <c r="AF86"/>
      <c r="AG86"/>
      <c r="AH86"/>
      <c r="AI86"/>
      <c r="AJ86"/>
    </row>
    <row r="87" spans="1:53" hidden="1">
      <c r="AC87"/>
      <c r="AD87"/>
      <c r="AE87"/>
      <c r="AF87"/>
      <c r="AG87"/>
      <c r="AH87"/>
      <c r="AI87"/>
      <c r="AJ87"/>
    </row>
    <row r="88" spans="1:53" hidden="1">
      <c r="C88" s="143"/>
      <c r="AC88"/>
      <c r="AD88"/>
      <c r="AE88"/>
      <c r="AF88"/>
      <c r="AG88"/>
      <c r="AH88"/>
      <c r="AI88"/>
      <c r="AJ88"/>
    </row>
    <row r="89" spans="1:53" hidden="1">
      <c r="AC89"/>
      <c r="AD89"/>
      <c r="AE89"/>
      <c r="AF89"/>
      <c r="AG89"/>
      <c r="AH89"/>
      <c r="AI89"/>
      <c r="AJ89"/>
    </row>
    <row r="90" spans="1:53" hidden="1">
      <c r="AC90"/>
      <c r="AD90"/>
      <c r="AE90"/>
      <c r="AF90"/>
      <c r="AG90"/>
      <c r="AH90"/>
      <c r="AI90"/>
      <c r="AJ90"/>
      <c r="AK90" s="144"/>
    </row>
    <row r="91" spans="1:53" hidden="1">
      <c r="M91" s="145" t="s">
        <v>39</v>
      </c>
      <c r="N91" s="145" t="s">
        <v>38</v>
      </c>
      <c r="AC91"/>
      <c r="AD91"/>
      <c r="AE91"/>
      <c r="AF91"/>
      <c r="AG91"/>
      <c r="AH91"/>
      <c r="AI91"/>
      <c r="AJ91"/>
      <c r="AK91" s="146"/>
    </row>
    <row r="92" spans="1:53" hidden="1">
      <c r="J92" s="222" t="s">
        <v>41</v>
      </c>
      <c r="K92" s="223"/>
      <c r="L92" s="224"/>
      <c r="M92" s="147">
        <v>51987</v>
      </c>
      <c r="N92" s="147">
        <v>78363</v>
      </c>
      <c r="AC92"/>
      <c r="AD92"/>
      <c r="AE92"/>
      <c r="AF92"/>
      <c r="AG92"/>
      <c r="AH92"/>
      <c r="AI92"/>
      <c r="AJ92"/>
      <c r="AK92" s="148"/>
    </row>
    <row r="93" spans="1:53" hidden="1">
      <c r="J93" s="221" t="s">
        <v>40</v>
      </c>
      <c r="K93" s="221"/>
      <c r="L93" s="221"/>
      <c r="M93" s="149">
        <v>55819</v>
      </c>
      <c r="N93" s="149">
        <v>83357</v>
      </c>
      <c r="AC93"/>
      <c r="AD93"/>
      <c r="AE93"/>
      <c r="AF93"/>
      <c r="AG93"/>
      <c r="AH93"/>
      <c r="AI93"/>
      <c r="AJ93"/>
    </row>
    <row r="94" spans="1:53" hidden="1">
      <c r="J94" s="150" t="s">
        <v>42</v>
      </c>
      <c r="K94" s="151"/>
      <c r="L94" s="151"/>
      <c r="M94" s="152">
        <f>(N92-M92)/N92</f>
        <v>0.33658742008345777</v>
      </c>
      <c r="N94" s="153"/>
      <c r="AC94"/>
      <c r="AD94"/>
      <c r="AE94"/>
      <c r="AF94"/>
      <c r="AG94"/>
      <c r="AH94"/>
      <c r="AI94"/>
      <c r="AJ94"/>
    </row>
    <row r="95" spans="1:53" hidden="1">
      <c r="AC95"/>
      <c r="AD95"/>
      <c r="AE95"/>
      <c r="AF95"/>
      <c r="AG95"/>
      <c r="AH95"/>
      <c r="AI95"/>
      <c r="AJ95"/>
    </row>
    <row r="96" spans="1:53" hidden="1">
      <c r="AC96"/>
      <c r="AD96"/>
      <c r="AE96"/>
      <c r="AF96"/>
      <c r="AG96"/>
      <c r="AH96"/>
      <c r="AI96"/>
      <c r="AJ96"/>
    </row>
    <row r="97" spans="29:43" hidden="1">
      <c r="AC97"/>
      <c r="AD97"/>
      <c r="AE97"/>
      <c r="AF97"/>
      <c r="AG97"/>
      <c r="AH97"/>
      <c r="AI97"/>
      <c r="AJ97"/>
    </row>
    <row r="98" spans="29:43" hidden="1">
      <c r="AC98"/>
      <c r="AD98"/>
      <c r="AE98"/>
      <c r="AF98"/>
      <c r="AG98"/>
      <c r="AH98"/>
      <c r="AI98"/>
      <c r="AJ98"/>
    </row>
    <row r="99" spans="29:43" hidden="1">
      <c r="AC99"/>
      <c r="AD99"/>
      <c r="AE99"/>
      <c r="AF99"/>
      <c r="AG99"/>
      <c r="AH99"/>
      <c r="AI99"/>
      <c r="AJ99"/>
    </row>
    <row r="100" spans="29:43" hidden="1">
      <c r="AC100"/>
      <c r="AD100"/>
      <c r="AE100"/>
      <c r="AF100"/>
      <c r="AG100"/>
      <c r="AH100"/>
      <c r="AI100"/>
      <c r="AJ100"/>
    </row>
    <row r="101" spans="29:43" ht="38.25" hidden="1" customHeight="1">
      <c r="AC101"/>
      <c r="AD101"/>
      <c r="AE101"/>
      <c r="AF101"/>
      <c r="AG101"/>
      <c r="AH101"/>
      <c r="AI101"/>
      <c r="AJ101"/>
      <c r="AP101" s="154"/>
      <c r="AQ101" s="154"/>
    </row>
    <row r="102" spans="29:43" hidden="1">
      <c r="AC102"/>
      <c r="AD102"/>
      <c r="AE102"/>
      <c r="AF102"/>
      <c r="AG102"/>
      <c r="AH102"/>
      <c r="AI102"/>
      <c r="AJ102"/>
      <c r="AP102" s="154"/>
      <c r="AQ102" s="154"/>
    </row>
    <row r="103" spans="29:43" hidden="1">
      <c r="AC103"/>
      <c r="AD103"/>
      <c r="AE103"/>
      <c r="AF103"/>
      <c r="AG103"/>
      <c r="AH103"/>
      <c r="AI103"/>
      <c r="AJ103"/>
    </row>
    <row r="104" spans="29:43" hidden="1">
      <c r="AC104"/>
      <c r="AD104"/>
      <c r="AE104"/>
      <c r="AF104"/>
      <c r="AG104"/>
      <c r="AH104"/>
      <c r="AI104"/>
      <c r="AJ104"/>
    </row>
    <row r="105" spans="29:43" hidden="1">
      <c r="AC105"/>
      <c r="AD105"/>
      <c r="AE105"/>
      <c r="AF105"/>
      <c r="AG105"/>
      <c r="AH105"/>
      <c r="AI105"/>
      <c r="AJ105"/>
    </row>
    <row r="106" spans="29:43" hidden="1">
      <c r="AC106"/>
      <c r="AD106"/>
      <c r="AE106"/>
      <c r="AF106"/>
      <c r="AG106"/>
      <c r="AH106"/>
      <c r="AI106"/>
      <c r="AJ106"/>
    </row>
    <row r="107" spans="29:43" hidden="1">
      <c r="AC107"/>
      <c r="AD107"/>
      <c r="AE107"/>
      <c r="AF107"/>
      <c r="AG107"/>
      <c r="AH107"/>
      <c r="AI107"/>
      <c r="AJ107"/>
    </row>
    <row r="108" spans="29:43" hidden="1">
      <c r="AC108"/>
      <c r="AD108"/>
      <c r="AE108"/>
      <c r="AF108"/>
      <c r="AG108"/>
      <c r="AH108"/>
      <c r="AI108"/>
      <c r="AJ108"/>
    </row>
    <row r="109" spans="29:43" hidden="1">
      <c r="AC109"/>
      <c r="AD109"/>
      <c r="AE109"/>
      <c r="AF109"/>
      <c r="AG109"/>
      <c r="AH109"/>
      <c r="AI109"/>
      <c r="AJ109"/>
    </row>
    <row r="110" spans="29:43" hidden="1">
      <c r="AC110"/>
      <c r="AD110"/>
      <c r="AE110"/>
      <c r="AF110"/>
      <c r="AG110"/>
      <c r="AH110"/>
      <c r="AI110"/>
      <c r="AJ110"/>
    </row>
    <row r="111" spans="29:43" hidden="1">
      <c r="AC111"/>
      <c r="AD111"/>
      <c r="AE111"/>
      <c r="AF111"/>
      <c r="AG111"/>
      <c r="AH111"/>
      <c r="AI111"/>
      <c r="AJ111"/>
      <c r="AN111" s="154"/>
      <c r="AO111" s="154"/>
    </row>
    <row r="112" spans="29:43" hidden="1">
      <c r="AC112"/>
      <c r="AD112"/>
      <c r="AE112"/>
      <c r="AF112"/>
      <c r="AG112"/>
      <c r="AH112"/>
      <c r="AI112"/>
      <c r="AJ112"/>
      <c r="AM112" s="155"/>
      <c r="AN112" s="154"/>
      <c r="AO112" s="154"/>
    </row>
    <row r="113" spans="29:39" hidden="1">
      <c r="AC113"/>
      <c r="AD113"/>
      <c r="AE113"/>
      <c r="AF113"/>
      <c r="AG113"/>
      <c r="AH113"/>
      <c r="AI113"/>
      <c r="AJ113"/>
      <c r="AM113" s="155"/>
    </row>
    <row r="114" spans="29:39" hidden="1">
      <c r="AC114"/>
      <c r="AD114"/>
      <c r="AE114"/>
      <c r="AF114"/>
      <c r="AG114"/>
      <c r="AH114"/>
      <c r="AI114"/>
      <c r="AJ114"/>
    </row>
    <row r="115" spans="29:39" hidden="1">
      <c r="AC115"/>
      <c r="AD115"/>
      <c r="AE115"/>
      <c r="AF115"/>
      <c r="AG115"/>
      <c r="AH115"/>
      <c r="AI115"/>
      <c r="AJ115"/>
    </row>
    <row r="116" spans="29:39" hidden="1">
      <c r="AC116"/>
      <c r="AD116"/>
      <c r="AE116"/>
      <c r="AF116"/>
      <c r="AG116"/>
      <c r="AH116"/>
      <c r="AI116"/>
      <c r="AJ116"/>
    </row>
    <row r="117" spans="29:39" hidden="1">
      <c r="AC117"/>
      <c r="AD117"/>
      <c r="AE117"/>
      <c r="AF117"/>
      <c r="AG117"/>
      <c r="AH117"/>
      <c r="AI117"/>
      <c r="AJ117"/>
    </row>
    <row r="118" spans="29:39" hidden="1">
      <c r="AC118"/>
      <c r="AD118"/>
      <c r="AE118"/>
      <c r="AF118"/>
      <c r="AG118"/>
      <c r="AH118"/>
      <c r="AI118"/>
      <c r="AJ118"/>
    </row>
    <row r="119" spans="29:39" hidden="1">
      <c r="AC119"/>
      <c r="AD119"/>
      <c r="AE119"/>
      <c r="AF119"/>
      <c r="AG119"/>
      <c r="AH119"/>
      <c r="AI119"/>
      <c r="AJ119"/>
    </row>
    <row r="120" spans="29:39" hidden="1">
      <c r="AC120"/>
      <c r="AD120"/>
      <c r="AE120"/>
      <c r="AF120"/>
      <c r="AG120"/>
      <c r="AH120"/>
      <c r="AI120"/>
      <c r="AJ120"/>
    </row>
    <row r="121" spans="29:39" hidden="1">
      <c r="AC121"/>
      <c r="AD121"/>
      <c r="AE121"/>
      <c r="AF121"/>
      <c r="AG121"/>
      <c r="AH121"/>
      <c r="AI121"/>
      <c r="AJ121"/>
    </row>
    <row r="122" spans="29:39" hidden="1">
      <c r="AC122"/>
      <c r="AD122"/>
      <c r="AE122"/>
      <c r="AF122"/>
      <c r="AG122"/>
      <c r="AH122"/>
      <c r="AI122"/>
      <c r="AJ122"/>
    </row>
    <row r="123" spans="29:39" hidden="1">
      <c r="AC123"/>
      <c r="AD123"/>
      <c r="AE123"/>
      <c r="AF123"/>
      <c r="AG123"/>
      <c r="AH123"/>
      <c r="AI123"/>
      <c r="AJ123"/>
    </row>
    <row r="124" spans="29:39" hidden="1">
      <c r="AC124"/>
      <c r="AD124"/>
      <c r="AE124"/>
      <c r="AF124"/>
      <c r="AG124"/>
      <c r="AH124"/>
      <c r="AI124"/>
      <c r="AJ124"/>
    </row>
    <row r="125" spans="29:39" hidden="1">
      <c r="AC125"/>
      <c r="AD125"/>
      <c r="AE125"/>
      <c r="AF125"/>
      <c r="AG125"/>
      <c r="AH125"/>
      <c r="AI125"/>
      <c r="AJ125"/>
    </row>
    <row r="126" spans="29:39" hidden="1">
      <c r="AC126"/>
      <c r="AD126"/>
      <c r="AE126"/>
      <c r="AF126"/>
      <c r="AG126"/>
      <c r="AH126"/>
      <c r="AI126"/>
      <c r="AJ126"/>
    </row>
    <row r="127" spans="29:39" hidden="1">
      <c r="AC127"/>
      <c r="AD127"/>
      <c r="AE127"/>
      <c r="AF127"/>
      <c r="AG127"/>
      <c r="AH127"/>
      <c r="AI127"/>
      <c r="AJ127"/>
    </row>
    <row r="128" spans="29:39" hidden="1">
      <c r="AC128"/>
      <c r="AD128"/>
      <c r="AE128"/>
      <c r="AF128"/>
      <c r="AG128"/>
      <c r="AH128"/>
      <c r="AI128"/>
      <c r="AJ128"/>
    </row>
    <row r="129" spans="29:36" hidden="1">
      <c r="AC129"/>
      <c r="AD129"/>
      <c r="AE129"/>
      <c r="AF129"/>
      <c r="AG129"/>
      <c r="AH129"/>
      <c r="AI129"/>
      <c r="AJ129"/>
    </row>
    <row r="130" spans="29:36" hidden="1">
      <c r="AC130"/>
      <c r="AD130"/>
      <c r="AE130"/>
      <c r="AF130"/>
      <c r="AG130"/>
      <c r="AH130"/>
      <c r="AI130"/>
      <c r="AJ130"/>
    </row>
    <row r="131" spans="29:36" hidden="1">
      <c r="AC131"/>
      <c r="AD131"/>
      <c r="AE131"/>
      <c r="AF131"/>
      <c r="AG131"/>
      <c r="AH131"/>
      <c r="AI131"/>
      <c r="AJ131"/>
    </row>
    <row r="132" spans="29:36" hidden="1">
      <c r="AC132"/>
      <c r="AD132"/>
      <c r="AE132"/>
      <c r="AF132"/>
      <c r="AG132"/>
      <c r="AH132"/>
      <c r="AI132"/>
      <c r="AJ132"/>
    </row>
    <row r="133" spans="29:36" hidden="1">
      <c r="AC133"/>
      <c r="AD133"/>
      <c r="AE133"/>
      <c r="AF133"/>
      <c r="AG133"/>
      <c r="AH133"/>
      <c r="AI133"/>
      <c r="AJ133"/>
    </row>
    <row r="134" spans="29:36" hidden="1">
      <c r="AC134"/>
      <c r="AD134"/>
      <c r="AE134"/>
      <c r="AF134"/>
      <c r="AG134"/>
      <c r="AH134"/>
      <c r="AI134"/>
      <c r="AJ134"/>
    </row>
    <row r="135" spans="29:36" hidden="1">
      <c r="AC135"/>
      <c r="AD135"/>
      <c r="AE135"/>
      <c r="AF135"/>
      <c r="AG135"/>
      <c r="AH135"/>
      <c r="AI135"/>
      <c r="AJ135"/>
    </row>
    <row r="136" spans="29:36" hidden="1">
      <c r="AC136"/>
      <c r="AD136"/>
      <c r="AE136"/>
      <c r="AF136"/>
      <c r="AG136"/>
      <c r="AH136"/>
      <c r="AI136"/>
      <c r="AJ136"/>
    </row>
    <row r="137" spans="29:36" hidden="1">
      <c r="AC137"/>
      <c r="AD137"/>
      <c r="AE137"/>
      <c r="AF137"/>
      <c r="AG137"/>
      <c r="AH137"/>
      <c r="AI137"/>
      <c r="AJ137"/>
    </row>
    <row r="138" spans="29:36" hidden="1">
      <c r="AC138"/>
      <c r="AD138"/>
      <c r="AE138"/>
      <c r="AF138"/>
      <c r="AG138"/>
      <c r="AH138"/>
      <c r="AI138"/>
      <c r="AJ138"/>
    </row>
    <row r="139" spans="29:36" hidden="1">
      <c r="AC139"/>
      <c r="AD139"/>
      <c r="AE139"/>
      <c r="AF139"/>
      <c r="AG139"/>
      <c r="AH139"/>
      <c r="AI139"/>
      <c r="AJ139"/>
    </row>
    <row r="140" spans="29:36" hidden="1">
      <c r="AC140"/>
      <c r="AD140"/>
      <c r="AE140"/>
      <c r="AF140"/>
      <c r="AG140"/>
      <c r="AH140"/>
      <c r="AI140"/>
      <c r="AJ140"/>
    </row>
    <row r="141" spans="29:36" hidden="1">
      <c r="AC141"/>
      <c r="AD141"/>
      <c r="AE141"/>
      <c r="AF141"/>
      <c r="AG141"/>
      <c r="AH141"/>
      <c r="AI141"/>
      <c r="AJ141"/>
    </row>
    <row r="142" spans="29:36" hidden="1">
      <c r="AC142"/>
      <c r="AD142"/>
      <c r="AE142"/>
      <c r="AF142"/>
      <c r="AG142"/>
      <c r="AH142"/>
      <c r="AI142"/>
      <c r="AJ142"/>
    </row>
    <row r="143" spans="29:36">
      <c r="AC143"/>
      <c r="AD143"/>
      <c r="AE143"/>
      <c r="AF143"/>
      <c r="AG143"/>
      <c r="AH143"/>
      <c r="AI143"/>
      <c r="AJ143"/>
    </row>
    <row r="144" spans="29:36">
      <c r="AC144"/>
      <c r="AD144"/>
      <c r="AE144"/>
      <c r="AF144"/>
      <c r="AG144"/>
      <c r="AH144"/>
      <c r="AI144"/>
      <c r="AJ144"/>
    </row>
    <row r="145" spans="29:36">
      <c r="AC145"/>
      <c r="AD145"/>
      <c r="AE145"/>
      <c r="AF145"/>
      <c r="AG145"/>
      <c r="AH145"/>
      <c r="AI145"/>
      <c r="AJ145"/>
    </row>
    <row r="146" spans="29:36">
      <c r="AC146"/>
      <c r="AD146"/>
      <c r="AE146"/>
      <c r="AF146"/>
      <c r="AG146"/>
      <c r="AH146"/>
      <c r="AI146"/>
      <c r="AJ146"/>
    </row>
    <row r="147" spans="29:36">
      <c r="AC147"/>
      <c r="AD147"/>
      <c r="AE147"/>
      <c r="AF147"/>
      <c r="AG147"/>
      <c r="AH147"/>
      <c r="AI147"/>
      <c r="AJ147"/>
    </row>
    <row r="148" spans="29:36">
      <c r="AC148"/>
      <c r="AD148"/>
      <c r="AE148"/>
      <c r="AF148"/>
      <c r="AG148"/>
      <c r="AH148"/>
      <c r="AI148"/>
      <c r="AJ148"/>
    </row>
    <row r="149" spans="29:36">
      <c r="AC149"/>
      <c r="AD149"/>
      <c r="AE149"/>
      <c r="AF149"/>
      <c r="AG149"/>
      <c r="AH149"/>
      <c r="AI149"/>
      <c r="AJ149"/>
    </row>
    <row r="150" spans="29:36">
      <c r="AC150"/>
      <c r="AD150"/>
      <c r="AE150"/>
      <c r="AF150"/>
      <c r="AG150"/>
      <c r="AH150"/>
      <c r="AI150"/>
      <c r="AJ150"/>
    </row>
  </sheetData>
  <mergeCells count="18">
    <mergeCell ref="J93:L93"/>
    <mergeCell ref="R1:S1"/>
    <mergeCell ref="L1:M1"/>
    <mergeCell ref="J1:K1"/>
    <mergeCell ref="J92:L92"/>
    <mergeCell ref="AF1:AG1"/>
    <mergeCell ref="AH1:AI1"/>
    <mergeCell ref="AJ1:AK1"/>
    <mergeCell ref="AD1:AE1"/>
    <mergeCell ref="B1:C1"/>
    <mergeCell ref="D1:E1"/>
    <mergeCell ref="F1:G1"/>
    <mergeCell ref="H1:I1"/>
    <mergeCell ref="N1:O1"/>
    <mergeCell ref="P1:Q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8:Q23"/>
  <sheetViews>
    <sheetView topLeftCell="D1" workbookViewId="0">
      <selection activeCell="P10" sqref="P10:Q23"/>
    </sheetView>
  </sheetViews>
  <sheetFormatPr defaultRowHeight="1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>
      <c r="E8" s="225" t="s">
        <v>73</v>
      </c>
      <c r="F8" s="225"/>
      <c r="I8" s="225" t="s">
        <v>74</v>
      </c>
      <c r="J8" s="225"/>
      <c r="M8" s="225" t="s">
        <v>85</v>
      </c>
      <c r="N8" s="225"/>
      <c r="P8" s="225" t="s">
        <v>150</v>
      </c>
      <c r="Q8" s="225"/>
    </row>
    <row r="10" spans="3:17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6617</v>
      </c>
      <c r="P10" s="21" t="s">
        <v>143</v>
      </c>
      <c r="Q10" s="21">
        <v>203534</v>
      </c>
    </row>
    <row r="11" spans="3:17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9</v>
      </c>
      <c r="N11" s="21">
        <v>3409</v>
      </c>
      <c r="P11" s="21" t="s">
        <v>137</v>
      </c>
      <c r="Q11" s="21">
        <v>77246</v>
      </c>
    </row>
    <row r="12" spans="3:17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2211</v>
      </c>
      <c r="P12" s="21" t="s">
        <v>126</v>
      </c>
      <c r="Q12" s="21">
        <v>62542</v>
      </c>
    </row>
    <row r="13" spans="3:17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29</v>
      </c>
      <c r="N13" s="21">
        <v>1715</v>
      </c>
      <c r="P13" s="21" t="s">
        <v>133</v>
      </c>
      <c r="Q13" s="21">
        <v>35883</v>
      </c>
    </row>
    <row r="14" spans="3:17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18</v>
      </c>
      <c r="N14" s="21">
        <v>1190</v>
      </c>
      <c r="P14" s="21" t="s">
        <v>125</v>
      </c>
      <c r="Q14" s="21">
        <v>35734</v>
      </c>
    </row>
    <row r="15" spans="3:17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10</v>
      </c>
      <c r="N15" s="21">
        <v>1029</v>
      </c>
      <c r="P15" s="21" t="s">
        <v>138</v>
      </c>
      <c r="Q15" s="21">
        <v>33648</v>
      </c>
    </row>
    <row r="16" spans="3:17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17</v>
      </c>
      <c r="N16" s="21">
        <v>1027</v>
      </c>
      <c r="P16" s="21" t="s">
        <v>139</v>
      </c>
      <c r="Q16" s="21">
        <v>19450</v>
      </c>
    </row>
    <row r="17" spans="3:17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289</v>
      </c>
      <c r="P17" s="21" t="s">
        <v>123</v>
      </c>
      <c r="Q17" s="21">
        <v>8164</v>
      </c>
    </row>
    <row r="18" spans="3:17">
      <c r="C18" s="22"/>
      <c r="E18" s="2" t="s">
        <v>72</v>
      </c>
      <c r="F18" s="22">
        <v>34</v>
      </c>
      <c r="I18" s="2" t="s">
        <v>72</v>
      </c>
      <c r="J18" s="22">
        <v>33</v>
      </c>
      <c r="M18" s="2" t="s">
        <v>8</v>
      </c>
      <c r="N18" s="21">
        <v>187</v>
      </c>
      <c r="P18" s="21" t="s">
        <v>140</v>
      </c>
      <c r="Q18" s="21">
        <v>7420</v>
      </c>
    </row>
    <row r="19" spans="3:17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16</v>
      </c>
      <c r="N19" s="21">
        <v>110</v>
      </c>
      <c r="P19" s="21" t="s">
        <v>4</v>
      </c>
      <c r="Q19" s="21">
        <v>6090</v>
      </c>
    </row>
    <row r="20" spans="3:17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47</v>
      </c>
      <c r="P20" s="21" t="s">
        <v>124</v>
      </c>
      <c r="Q20" s="21">
        <v>2762</v>
      </c>
    </row>
    <row r="21" spans="3:17">
      <c r="C21" s="22"/>
      <c r="E21" s="2"/>
      <c r="F21" s="22"/>
      <c r="I21" s="2"/>
      <c r="J21" s="22"/>
      <c r="P21" s="21" t="s">
        <v>141</v>
      </c>
      <c r="Q21" s="21">
        <v>1883</v>
      </c>
    </row>
    <row r="22" spans="3:17">
      <c r="P22" s="21" t="s">
        <v>134</v>
      </c>
      <c r="Q22" s="21">
        <v>1764</v>
      </c>
    </row>
    <row r="23" spans="3:17">
      <c r="P23" s="21" t="s">
        <v>7</v>
      </c>
      <c r="Q23" s="21">
        <v>671</v>
      </c>
    </row>
  </sheetData>
  <sortState ref="P10:Q23">
    <sortCondition descending="1" ref="Q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Mensual</vt:lpstr>
      <vt:lpstr>Acumulado</vt:lpstr>
      <vt:lpstr>Calculo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Cristina Taveras</cp:lastModifiedBy>
  <cp:lastPrinted>2014-01-16T17:20:20Z</cp:lastPrinted>
  <dcterms:created xsi:type="dcterms:W3CDTF">2011-12-15T21:48:32Z</dcterms:created>
  <dcterms:modified xsi:type="dcterms:W3CDTF">2015-11-04T18:44:29Z</dcterms:modified>
</cp:coreProperties>
</file>