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showPivotChartFilter="1" defaultThemeVersion="124226"/>
  <bookViews>
    <workbookView xWindow="0" yWindow="0" windowWidth="13500" windowHeight="9735" tabRatio="613"/>
  </bookViews>
  <sheets>
    <sheet name="Mensual" sheetId="15" r:id="rId1"/>
    <sheet name="% Crecimiento" sheetId="21" r:id="rId2"/>
    <sheet name="Acumulado 2017" sheetId="24" state="hidden" r:id="rId3"/>
    <sheet name="Acumulado 2016" sheetId="22" r:id="rId4"/>
    <sheet name="Acumulado General" sheetId="23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25725"/>
</workbook>
</file>

<file path=xl/calcChain.xml><?xml version="1.0" encoding="utf-8"?>
<calcChain xmlns="http://schemas.openxmlformats.org/spreadsheetml/2006/main">
  <c r="Z18" i="21"/>
  <c r="Z17"/>
  <c r="M63" i="15"/>
  <c r="M3"/>
  <c r="I63"/>
  <c r="G63"/>
  <c r="E63"/>
  <c r="C63"/>
  <c r="L24"/>
  <c r="L23"/>
  <c r="L16"/>
  <c r="L15"/>
  <c r="L14"/>
  <c r="L13"/>
  <c r="L11"/>
  <c r="L10"/>
  <c r="L9"/>
  <c r="L5"/>
  <c r="L6"/>
  <c r="L7"/>
  <c r="L4"/>
  <c r="L18" l="1"/>
  <c r="L19"/>
  <c r="L20"/>
  <c r="L21"/>
  <c r="L25"/>
  <c r="L26"/>
  <c r="L27"/>
  <c r="L29"/>
  <c r="L30"/>
  <c r="L31"/>
  <c r="L33"/>
  <c r="L34"/>
  <c r="L35"/>
  <c r="L36"/>
  <c r="L37"/>
  <c r="L38"/>
  <c r="L39"/>
  <c r="Z4" i="22" l="1"/>
  <c r="J4" i="23" s="1"/>
  <c r="Z4" i="24"/>
  <c r="Q66" i="22"/>
  <c r="X67"/>
  <c r="V67"/>
  <c r="T67"/>
  <c r="U66"/>
  <c r="R67"/>
  <c r="S66"/>
  <c r="P67"/>
  <c r="N67"/>
  <c r="O66"/>
  <c r="L67"/>
  <c r="M66"/>
  <c r="J67"/>
  <c r="K66"/>
  <c r="H67"/>
  <c r="I66"/>
  <c r="F67"/>
  <c r="G66"/>
  <c r="D67"/>
  <c r="E66"/>
  <c r="C66"/>
  <c r="B67"/>
  <c r="O75" i="23"/>
  <c r="AY15" s="1"/>
  <c r="O70"/>
  <c r="AY10" s="1"/>
  <c r="O57"/>
  <c r="AY17" s="1"/>
  <c r="L87"/>
  <c r="H87"/>
  <c r="D87"/>
  <c r="B87"/>
  <c r="F87"/>
  <c r="I86"/>
  <c r="G86"/>
  <c r="E86"/>
  <c r="C86"/>
  <c r="N76"/>
  <c r="N74"/>
  <c r="N73"/>
  <c r="N72"/>
  <c r="N71"/>
  <c r="N69"/>
  <c r="N68"/>
  <c r="N67"/>
  <c r="N66"/>
  <c r="N65"/>
  <c r="N64"/>
  <c r="N63"/>
  <c r="N62"/>
  <c r="N61"/>
  <c r="N60"/>
  <c r="N59"/>
  <c r="N58"/>
  <c r="N44"/>
  <c r="N43"/>
  <c r="N30"/>
  <c r="J72" i="22"/>
  <c r="B72"/>
  <c r="Z53"/>
  <c r="J53" i="23" s="1"/>
  <c r="N53" s="1"/>
  <c r="Z58" i="22"/>
  <c r="J78" i="23" s="1"/>
  <c r="N78" s="1"/>
  <c r="E57" i="22"/>
  <c r="C57"/>
  <c r="E52"/>
  <c r="C52"/>
  <c r="E45"/>
  <c r="C45"/>
  <c r="E42"/>
  <c r="C42"/>
  <c r="E40"/>
  <c r="C40"/>
  <c r="E32"/>
  <c r="C32"/>
  <c r="E28"/>
  <c r="C28"/>
  <c r="E22"/>
  <c r="C22"/>
  <c r="E17"/>
  <c r="C17"/>
  <c r="U57"/>
  <c r="U52"/>
  <c r="U45"/>
  <c r="U40"/>
  <c r="U32"/>
  <c r="U28"/>
  <c r="U17"/>
  <c r="U22"/>
  <c r="U12"/>
  <c r="E12"/>
  <c r="C12"/>
  <c r="Y8"/>
  <c r="U8"/>
  <c r="S8"/>
  <c r="Q8"/>
  <c r="O8"/>
  <c r="M8"/>
  <c r="K8"/>
  <c r="I8"/>
  <c r="G8"/>
  <c r="E8"/>
  <c r="C8"/>
  <c r="U54" i="24"/>
  <c r="E54"/>
  <c r="U49"/>
  <c r="E49"/>
  <c r="C49"/>
  <c r="U42"/>
  <c r="E42"/>
  <c r="C42"/>
  <c r="U40"/>
  <c r="U32"/>
  <c r="C32"/>
  <c r="E32"/>
  <c r="E40"/>
  <c r="C40"/>
  <c r="U28"/>
  <c r="E28"/>
  <c r="C28"/>
  <c r="U22"/>
  <c r="C22"/>
  <c r="E22"/>
  <c r="U17"/>
  <c r="E17"/>
  <c r="C17"/>
  <c r="U12"/>
  <c r="O12"/>
  <c r="Z10"/>
  <c r="Z9"/>
  <c r="AA3"/>
  <c r="M3" i="23" s="1"/>
  <c r="U8" i="24"/>
  <c r="G8"/>
  <c r="E8"/>
  <c r="C8"/>
  <c r="G12"/>
  <c r="E12"/>
  <c r="C12"/>
  <c r="X64"/>
  <c r="M69" s="1"/>
  <c r="V64"/>
  <c r="L69" s="1"/>
  <c r="T64"/>
  <c r="K69" s="1"/>
  <c r="R64"/>
  <c r="J69" s="1"/>
  <c r="P64"/>
  <c r="I69" s="1"/>
  <c r="N64"/>
  <c r="H69" s="1"/>
  <c r="L64"/>
  <c r="G69" s="1"/>
  <c r="J64"/>
  <c r="F69" s="1"/>
  <c r="H64"/>
  <c r="E69" s="1"/>
  <c r="F64"/>
  <c r="D69" s="1"/>
  <c r="D64"/>
  <c r="C69" s="1"/>
  <c r="B64"/>
  <c r="B69" s="1"/>
  <c r="Z62"/>
  <c r="Z61"/>
  <c r="Z60"/>
  <c r="Z59"/>
  <c r="Z58"/>
  <c r="Z57"/>
  <c r="Z56"/>
  <c r="Z55"/>
  <c r="Y54"/>
  <c r="W54"/>
  <c r="S54"/>
  <c r="Q54"/>
  <c r="O54"/>
  <c r="M54"/>
  <c r="K54"/>
  <c r="I54"/>
  <c r="G54"/>
  <c r="Z53"/>
  <c r="Z52"/>
  <c r="Z51"/>
  <c r="Z50"/>
  <c r="Y49"/>
  <c r="W49"/>
  <c r="S49"/>
  <c r="Q49"/>
  <c r="O49"/>
  <c r="M49"/>
  <c r="K49"/>
  <c r="I49"/>
  <c r="G49"/>
  <c r="Z48"/>
  <c r="Z47"/>
  <c r="Z46"/>
  <c r="Z45"/>
  <c r="Z44"/>
  <c r="Z43"/>
  <c r="Y42"/>
  <c r="W42"/>
  <c r="S42"/>
  <c r="Q42"/>
  <c r="O42"/>
  <c r="M42"/>
  <c r="K42"/>
  <c r="I42"/>
  <c r="G42"/>
  <c r="Z41"/>
  <c r="Y40"/>
  <c r="W40"/>
  <c r="S40"/>
  <c r="Q40"/>
  <c r="O40"/>
  <c r="M40"/>
  <c r="K40"/>
  <c r="I40"/>
  <c r="G40"/>
  <c r="Z39"/>
  <c r="Z38"/>
  <c r="Z37"/>
  <c r="Z36"/>
  <c r="Z35"/>
  <c r="Z34"/>
  <c r="Z33"/>
  <c r="Y32"/>
  <c r="W32"/>
  <c r="S32"/>
  <c r="Q32"/>
  <c r="O32"/>
  <c r="M32"/>
  <c r="K32"/>
  <c r="I32"/>
  <c r="G32"/>
  <c r="Z31"/>
  <c r="Z30"/>
  <c r="Z29"/>
  <c r="Y28"/>
  <c r="W28"/>
  <c r="S28"/>
  <c r="Q28"/>
  <c r="O28"/>
  <c r="M28"/>
  <c r="K28"/>
  <c r="I28"/>
  <c r="G28"/>
  <c r="Z27"/>
  <c r="Z26"/>
  <c r="Z25"/>
  <c r="Z24"/>
  <c r="Z23"/>
  <c r="Y22"/>
  <c r="W22"/>
  <c r="S22"/>
  <c r="Q22"/>
  <c r="O22"/>
  <c r="M22"/>
  <c r="K22"/>
  <c r="I22"/>
  <c r="G22"/>
  <c r="Z21"/>
  <c r="Z20"/>
  <c r="Z19"/>
  <c r="Z18"/>
  <c r="Y17"/>
  <c r="W17"/>
  <c r="S17"/>
  <c r="Q17"/>
  <c r="O17"/>
  <c r="M17"/>
  <c r="K17"/>
  <c r="I17"/>
  <c r="G17"/>
  <c r="Z16"/>
  <c r="Z15"/>
  <c r="Z14"/>
  <c r="Z13"/>
  <c r="Y12"/>
  <c r="W12"/>
  <c r="S12"/>
  <c r="Q12"/>
  <c r="M12"/>
  <c r="K12"/>
  <c r="I12"/>
  <c r="Z11"/>
  <c r="Y8"/>
  <c r="W8"/>
  <c r="S8"/>
  <c r="Q8"/>
  <c r="O8"/>
  <c r="M8"/>
  <c r="K8"/>
  <c r="I8"/>
  <c r="Z7"/>
  <c r="Z6"/>
  <c r="Z5"/>
  <c r="BA18" i="23"/>
  <c r="Z30" i="22"/>
  <c r="J30" i="23" s="1"/>
  <c r="Z31" i="22"/>
  <c r="J31" i="23" s="1"/>
  <c r="N31" s="1"/>
  <c r="N4" l="1"/>
  <c r="AA8" i="22"/>
  <c r="K8" i="23" s="1"/>
  <c r="B71" i="22"/>
  <c r="AA8" i="24"/>
  <c r="M8" i="23" s="1"/>
  <c r="Q63" i="24"/>
  <c r="I68" s="1"/>
  <c r="AA40"/>
  <c r="M40" i="23" s="1"/>
  <c r="AA54" i="24"/>
  <c r="AA49"/>
  <c r="M52" i="23" s="1"/>
  <c r="K63" i="24"/>
  <c r="F68" s="1"/>
  <c r="AA32"/>
  <c r="M32" i="23" s="1"/>
  <c r="AA42" i="24"/>
  <c r="M45" i="23" s="1"/>
  <c r="S63" i="24"/>
  <c r="J68" s="1"/>
  <c r="AA28"/>
  <c r="M28" i="23" s="1"/>
  <c r="W63" i="24"/>
  <c r="L68" s="1"/>
  <c r="I63"/>
  <c r="E68" s="1"/>
  <c r="AA22"/>
  <c r="M22" i="23" s="1"/>
  <c r="AA17" i="24"/>
  <c r="M17" i="23" s="1"/>
  <c r="O63" i="24"/>
  <c r="H68" s="1"/>
  <c r="G63"/>
  <c r="D68" s="1"/>
  <c r="Y63"/>
  <c r="M68" s="1"/>
  <c r="U63"/>
  <c r="K68" s="1"/>
  <c r="C63"/>
  <c r="B68" s="1"/>
  <c r="E63"/>
  <c r="C68" s="1"/>
  <c r="AA12"/>
  <c r="M12" i="23" s="1"/>
  <c r="M70" i="24"/>
  <c r="L70"/>
  <c r="H70"/>
  <c r="D70"/>
  <c r="M63"/>
  <c r="G68" s="1"/>
  <c r="Z64"/>
  <c r="E70"/>
  <c r="I70"/>
  <c r="N69"/>
  <c r="F70"/>
  <c r="J70"/>
  <c r="C70"/>
  <c r="G70"/>
  <c r="K70"/>
  <c r="O8" i="23" l="1"/>
  <c r="AY4" s="1"/>
  <c r="M86"/>
  <c r="N68" i="24"/>
  <c r="AA63"/>
  <c r="Y19" i="21"/>
  <c r="Y20"/>
  <c r="E6"/>
  <c r="F6"/>
  <c r="G6"/>
  <c r="H6"/>
  <c r="I6"/>
  <c r="J6"/>
  <c r="K6"/>
  <c r="L6"/>
  <c r="M6"/>
  <c r="N6"/>
  <c r="E7"/>
  <c r="F7"/>
  <c r="G7"/>
  <c r="H7"/>
  <c r="I7"/>
  <c r="J7"/>
  <c r="K7"/>
  <c r="L7"/>
  <c r="M7"/>
  <c r="N7"/>
  <c r="D7"/>
  <c r="D6"/>
  <c r="S3" i="22" l="1"/>
  <c r="Q3"/>
  <c r="O3"/>
  <c r="M45"/>
  <c r="M52"/>
  <c r="Y57"/>
  <c r="S57"/>
  <c r="Q57"/>
  <c r="O57"/>
  <c r="M57"/>
  <c r="M3"/>
  <c r="Z7"/>
  <c r="J7" i="23" s="1"/>
  <c r="N7" s="1"/>
  <c r="K57" i="22" l="1"/>
  <c r="K52"/>
  <c r="K45"/>
  <c r="K40"/>
  <c r="K32"/>
  <c r="K28"/>
  <c r="K22"/>
  <c r="K17"/>
  <c r="K12"/>
  <c r="K3"/>
  <c r="E32" i="15"/>
  <c r="I57" i="22" l="1"/>
  <c r="I52"/>
  <c r="I45"/>
  <c r="I40"/>
  <c r="I32"/>
  <c r="I28"/>
  <c r="I22"/>
  <c r="I17"/>
  <c r="I12"/>
  <c r="I3"/>
  <c r="AU38" i="15" l="1"/>
  <c r="L47" l="1"/>
  <c r="AA17" i="21" l="1"/>
  <c r="M72" i="22"/>
  <c r="N11" i="21" s="1"/>
  <c r="L72" i="22"/>
  <c r="K72"/>
  <c r="L11" i="21" s="1"/>
  <c r="K11"/>
  <c r="I72" i="22"/>
  <c r="J11" i="21" s="1"/>
  <c r="H72" i="22"/>
  <c r="I11" i="21" s="1"/>
  <c r="G72" i="22"/>
  <c r="H11" i="21" s="1"/>
  <c r="F72" i="22"/>
  <c r="G11" i="21" s="1"/>
  <c r="E72" i="22"/>
  <c r="F11" i="21" s="1"/>
  <c r="D72" i="22"/>
  <c r="E11" i="21" s="1"/>
  <c r="C72" i="22"/>
  <c r="C10" i="21"/>
  <c r="C11"/>
  <c r="Z59" i="22"/>
  <c r="J79" i="23" s="1"/>
  <c r="N79" s="1"/>
  <c r="Z60" i="22"/>
  <c r="J80" i="23" s="1"/>
  <c r="N80" s="1"/>
  <c r="Z61" i="22"/>
  <c r="J81" i="23" s="1"/>
  <c r="N81" s="1"/>
  <c r="Z62" i="22"/>
  <c r="J82" i="23" s="1"/>
  <c r="N82" s="1"/>
  <c r="Z63" i="22"/>
  <c r="J83" i="23" s="1"/>
  <c r="N83" s="1"/>
  <c r="Z64" i="22"/>
  <c r="J84" i="23" s="1"/>
  <c r="N84" s="1"/>
  <c r="Z65" i="22"/>
  <c r="J85" i="23" s="1"/>
  <c r="N85" s="1"/>
  <c r="G57" i="22"/>
  <c r="AA57" s="1"/>
  <c r="K77" i="23" s="1"/>
  <c r="O77" s="1"/>
  <c r="AY16" s="1"/>
  <c r="Z56" i="22"/>
  <c r="J56" i="23" s="1"/>
  <c r="N56" s="1"/>
  <c r="Z55" i="22"/>
  <c r="J55" i="23" s="1"/>
  <c r="N55" s="1"/>
  <c r="Z54" i="22"/>
  <c r="J54" i="23" s="1"/>
  <c r="N54" s="1"/>
  <c r="Y52" i="22"/>
  <c r="S52"/>
  <c r="Q52"/>
  <c r="O52"/>
  <c r="G52"/>
  <c r="Z51"/>
  <c r="J51" i="23" s="1"/>
  <c r="N51" s="1"/>
  <c r="Z50" i="22"/>
  <c r="J50" i="23" s="1"/>
  <c r="N50" s="1"/>
  <c r="Z49" i="22"/>
  <c r="J49" i="23" s="1"/>
  <c r="N49" s="1"/>
  <c r="Z48" i="22"/>
  <c r="J48" i="23" s="1"/>
  <c r="N48" s="1"/>
  <c r="Z47" i="22"/>
  <c r="J47" i="23" s="1"/>
  <c r="N47" s="1"/>
  <c r="Z46" i="22"/>
  <c r="J46" i="23" s="1"/>
  <c r="N46" s="1"/>
  <c r="Y45" i="22"/>
  <c r="W66"/>
  <c r="S45"/>
  <c r="Q45"/>
  <c r="O45"/>
  <c r="G45"/>
  <c r="Z44"/>
  <c r="Z43"/>
  <c r="Y42"/>
  <c r="W42"/>
  <c r="U42"/>
  <c r="S42"/>
  <c r="Q42"/>
  <c r="O42"/>
  <c r="M42"/>
  <c r="K42"/>
  <c r="I42"/>
  <c r="G42"/>
  <c r="Z41"/>
  <c r="J41" i="23" s="1"/>
  <c r="N41" s="1"/>
  <c r="Y40" i="22"/>
  <c r="S40"/>
  <c r="Q40"/>
  <c r="O40"/>
  <c r="M40"/>
  <c r="G40"/>
  <c r="Z39"/>
  <c r="J39" i="23" s="1"/>
  <c r="N39" s="1"/>
  <c r="Z38" i="22"/>
  <c r="J38" i="23" s="1"/>
  <c r="N38" s="1"/>
  <c r="Z37" i="22"/>
  <c r="J37" i="23" s="1"/>
  <c r="N37" s="1"/>
  <c r="Z36" i="22"/>
  <c r="J36" i="23" s="1"/>
  <c r="N36" s="1"/>
  <c r="Z35" i="22"/>
  <c r="J35" i="23" s="1"/>
  <c r="N35" s="1"/>
  <c r="Z34" i="22"/>
  <c r="J34" i="23" s="1"/>
  <c r="N34" s="1"/>
  <c r="Z33" i="22"/>
  <c r="J33" i="23" s="1"/>
  <c r="N33" s="1"/>
  <c r="Y32" i="22"/>
  <c r="S32"/>
  <c r="Q32"/>
  <c r="O32"/>
  <c r="M32"/>
  <c r="G32"/>
  <c r="Z29"/>
  <c r="J29" i="23" s="1"/>
  <c r="N29" s="1"/>
  <c r="Y28" i="22"/>
  <c r="S28"/>
  <c r="Q28"/>
  <c r="O28"/>
  <c r="M28"/>
  <c r="G28"/>
  <c r="Z27"/>
  <c r="J27" i="23" s="1"/>
  <c r="N27" s="1"/>
  <c r="Z26" i="22"/>
  <c r="J26" i="23" s="1"/>
  <c r="N26" s="1"/>
  <c r="Z25" i="22"/>
  <c r="J25" i="23" s="1"/>
  <c r="N25" s="1"/>
  <c r="Z24" i="22"/>
  <c r="J24" i="23" s="1"/>
  <c r="N24" s="1"/>
  <c r="Z23" i="22"/>
  <c r="J23" i="23" s="1"/>
  <c r="N23" s="1"/>
  <c r="Y22" i="22"/>
  <c r="S22"/>
  <c r="Q22"/>
  <c r="O22"/>
  <c r="M22"/>
  <c r="G22"/>
  <c r="Z21"/>
  <c r="J21" i="23" s="1"/>
  <c r="N21" s="1"/>
  <c r="Z20" i="22"/>
  <c r="J20" i="23" s="1"/>
  <c r="N20" s="1"/>
  <c r="Z19" i="22"/>
  <c r="J19" i="23" s="1"/>
  <c r="N19" s="1"/>
  <c r="Z18" i="22"/>
  <c r="J18" i="23" s="1"/>
  <c r="N18" s="1"/>
  <c r="Y17" i="22"/>
  <c r="S17"/>
  <c r="Q17"/>
  <c r="O17"/>
  <c r="M17"/>
  <c r="G17"/>
  <c r="Z16"/>
  <c r="J16" i="23" s="1"/>
  <c r="N16" s="1"/>
  <c r="Z15" i="22"/>
  <c r="J15" i="23" s="1"/>
  <c r="N15" s="1"/>
  <c r="Z14" i="22"/>
  <c r="J14" i="23" s="1"/>
  <c r="N14" s="1"/>
  <c r="Z13" i="22"/>
  <c r="J13" i="23" s="1"/>
  <c r="N13" s="1"/>
  <c r="Y12" i="22"/>
  <c r="S12"/>
  <c r="Q12"/>
  <c r="O12"/>
  <c r="M12"/>
  <c r="G12"/>
  <c r="Z11"/>
  <c r="J11" i="23" s="1"/>
  <c r="N11" s="1"/>
  <c r="Z10" i="22"/>
  <c r="J10" i="23" s="1"/>
  <c r="N10" s="1"/>
  <c r="Z9" i="22"/>
  <c r="J9" i="23" s="1"/>
  <c r="N9" s="1"/>
  <c r="Z6" i="22"/>
  <c r="J6" i="23" s="1"/>
  <c r="N6" s="1"/>
  <c r="Z5" i="22"/>
  <c r="J5" i="23" s="1"/>
  <c r="G3" i="22"/>
  <c r="N13" i="21" l="1"/>
  <c r="Y66" i="22"/>
  <c r="M71" s="1"/>
  <c r="N10" i="21" s="1"/>
  <c r="N5" i="23"/>
  <c r="N87" s="1"/>
  <c r="J87"/>
  <c r="Z67" i="22"/>
  <c r="M11" i="21"/>
  <c r="M73" i="22"/>
  <c r="AA4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/>
  <c r="K10" i="21" s="1"/>
  <c r="AA12" i="22"/>
  <c r="K12" i="23" s="1"/>
  <c r="O12" s="1"/>
  <c r="AY5" s="1"/>
  <c r="G71" i="22"/>
  <c r="L71"/>
  <c r="M10" i="21" s="1"/>
  <c r="AA32" i="22"/>
  <c r="K32" i="23" s="1"/>
  <c r="N18" i="21"/>
  <c r="M20" s="1"/>
  <c r="H13"/>
  <c r="V18"/>
  <c r="U20" s="1"/>
  <c r="L13"/>
  <c r="D71" i="22"/>
  <c r="E10" i="21" s="1"/>
  <c r="P18"/>
  <c r="O20" s="1"/>
  <c r="I13"/>
  <c r="H18"/>
  <c r="G20" s="1"/>
  <c r="J18"/>
  <c r="I20" s="1"/>
  <c r="F13"/>
  <c r="R18"/>
  <c r="Q20" s="1"/>
  <c r="J13"/>
  <c r="L18"/>
  <c r="K20" s="1"/>
  <c r="G13"/>
  <c r="T18"/>
  <c r="S20" s="1"/>
  <c r="K13"/>
  <c r="C73" i="22"/>
  <c r="D11" i="21"/>
  <c r="D13" s="1"/>
  <c r="K71" i="22"/>
  <c r="L10" i="21" s="1"/>
  <c r="H71" i="22"/>
  <c r="I10" i="21" s="1"/>
  <c r="I71" i="22"/>
  <c r="J10" i="21" s="1"/>
  <c r="F71" i="22"/>
  <c r="G10" i="21" s="1"/>
  <c r="E71" i="22"/>
  <c r="F10" i="21" s="1"/>
  <c r="I73" i="22"/>
  <c r="G73"/>
  <c r="K73"/>
  <c r="D73"/>
  <c r="C71"/>
  <c r="D10" i="21" s="1"/>
  <c r="F73" i="22"/>
  <c r="J73"/>
  <c r="E73"/>
  <c r="N72"/>
  <c r="H73"/>
  <c r="L73"/>
  <c r="X18" i="21" l="1"/>
  <c r="W20" s="1"/>
  <c r="M13"/>
  <c r="N12"/>
  <c r="M12"/>
  <c r="K3" i="23"/>
  <c r="O3" s="1"/>
  <c r="AA66" i="22"/>
  <c r="O22" i="23"/>
  <c r="AY9" s="1"/>
  <c r="O45"/>
  <c r="AY12" s="1"/>
  <c r="O28"/>
  <c r="AY7" s="1"/>
  <c r="O40"/>
  <c r="AY6" s="1"/>
  <c r="O42"/>
  <c r="AY13" s="1"/>
  <c r="O52"/>
  <c r="AY14" s="1"/>
  <c r="O32"/>
  <c r="AY8" s="1"/>
  <c r="O17"/>
  <c r="AY11" s="1"/>
  <c r="X17" i="21"/>
  <c r="W19" s="1"/>
  <c r="V17"/>
  <c r="U19" s="1"/>
  <c r="L12"/>
  <c r="R17"/>
  <c r="Q19" s="1"/>
  <c r="J12"/>
  <c r="F17"/>
  <c r="E19" s="1"/>
  <c r="D12"/>
  <c r="J17"/>
  <c r="I19" s="1"/>
  <c r="F12"/>
  <c r="E13"/>
  <c r="T17"/>
  <c r="S19" s="1"/>
  <c r="K12"/>
  <c r="H17"/>
  <c r="G19" s="1"/>
  <c r="E12"/>
  <c r="L17"/>
  <c r="K19" s="1"/>
  <c r="G12"/>
  <c r="P17"/>
  <c r="O19" s="1"/>
  <c r="F18"/>
  <c r="E20" s="1"/>
  <c r="H10"/>
  <c r="N71" i="22"/>
  <c r="K86" i="23" l="1"/>
  <c r="AY3"/>
  <c r="AY18" s="1"/>
  <c r="O86"/>
  <c r="N17" i="21"/>
  <c r="M19" s="1"/>
  <c r="H12"/>
  <c r="I12"/>
  <c r="O5"/>
  <c r="O4"/>
  <c r="L44" i="15" l="1"/>
  <c r="L43"/>
  <c r="K54"/>
  <c r="I54"/>
  <c r="G54"/>
  <c r="L62"/>
  <c r="L61"/>
  <c r="L60"/>
  <c r="L59"/>
  <c r="L58"/>
  <c r="L57"/>
  <c r="L56"/>
  <c r="L55"/>
  <c r="L50"/>
  <c r="D63"/>
  <c r="B63"/>
  <c r="E54"/>
  <c r="C54"/>
  <c r="C42"/>
  <c r="M54" l="1"/>
  <c r="AS36" s="1"/>
  <c r="K49"/>
  <c r="I49"/>
  <c r="G49"/>
  <c r="E49"/>
  <c r="K42"/>
  <c r="K63" s="1"/>
  <c r="I42"/>
  <c r="G42"/>
  <c r="E42"/>
  <c r="K40"/>
  <c r="I40"/>
  <c r="G40"/>
  <c r="E40"/>
  <c r="K32"/>
  <c r="I32"/>
  <c r="G32"/>
  <c r="K28"/>
  <c r="I28"/>
  <c r="G28"/>
  <c r="E28"/>
  <c r="K22"/>
  <c r="I22"/>
  <c r="G22"/>
  <c r="E22"/>
  <c r="K17"/>
  <c r="I17"/>
  <c r="G17"/>
  <c r="E17"/>
  <c r="K12"/>
  <c r="I12"/>
  <c r="G12"/>
  <c r="E12"/>
  <c r="K8"/>
  <c r="I8"/>
  <c r="G8"/>
  <c r="E8"/>
  <c r="M42" l="1"/>
  <c r="C49"/>
  <c r="C40"/>
  <c r="M40" s="1"/>
  <c r="C32"/>
  <c r="M32" s="1"/>
  <c r="C28"/>
  <c r="M28" s="1"/>
  <c r="C22"/>
  <c r="M22" s="1"/>
  <c r="C17"/>
  <c r="M17" s="1"/>
  <c r="C12"/>
  <c r="M12" s="1"/>
  <c r="C8"/>
  <c r="M8" s="1"/>
  <c r="M49" l="1"/>
  <c r="AS35" s="1"/>
  <c r="L53"/>
  <c r="L52"/>
  <c r="L51"/>
  <c r="L48"/>
  <c r="L46"/>
  <c r="L45"/>
  <c r="L63" s="1"/>
  <c r="L41"/>
  <c r="AW11" l="1"/>
  <c r="AS26" l="1"/>
  <c r="N31" l="1"/>
  <c r="N50"/>
  <c r="N55"/>
  <c r="N44"/>
  <c r="N41"/>
  <c r="N39"/>
  <c r="N28"/>
  <c r="N22"/>
  <c r="N17"/>
  <c r="N12"/>
  <c r="N8"/>
  <c r="AG92" l="1"/>
  <c r="AF92"/>
  <c r="AH92" l="1"/>
  <c r="AS33"/>
  <c r="AS30"/>
  <c r="AS29"/>
  <c r="AS31"/>
  <c r="AS32"/>
  <c r="AS34"/>
  <c r="AS27"/>
  <c r="AS28"/>
  <c r="AS38" l="1"/>
  <c r="L64"/>
  <c r="AV36" l="1"/>
  <c r="AV28"/>
  <c r="AV27"/>
  <c r="AV26"/>
  <c r="AV29"/>
  <c r="AV31"/>
  <c r="AV35"/>
  <c r="AV34"/>
  <c r="AV32"/>
  <c r="AV30"/>
  <c r="AV33"/>
  <c r="M69"/>
  <c r="AV38" l="1"/>
  <c r="AX7"/>
  <c r="C70"/>
  <c r="J63"/>
  <c r="K70"/>
  <c r="F63" l="1"/>
  <c r="H63"/>
  <c r="O71"/>
  <c r="N3" l="1"/>
  <c r="N64" l="1"/>
  <c r="I70" l="1"/>
  <c r="G70"/>
  <c r="E70" l="1"/>
  <c r="L70" s="1"/>
  <c r="M75" l="1"/>
  <c r="AY11" l="1"/>
  <c r="AY8"/>
  <c r="AY7"/>
  <c r="AX8"/>
  <c r="AX11" l="1"/>
  <c r="AY10"/>
  <c r="AX10"/>
  <c r="AY9"/>
  <c r="AY13" l="1"/>
  <c r="AW10"/>
  <c r="AW9" l="1"/>
  <c r="AW8"/>
  <c r="AW7"/>
  <c r="AX9" l="1"/>
  <c r="AX13" s="1"/>
  <c r="D18" i="21" l="1"/>
  <c r="O11"/>
  <c r="AA18" l="1"/>
  <c r="C20"/>
  <c r="D17"/>
  <c r="C19" s="1"/>
  <c r="O10"/>
</calcChain>
</file>

<file path=xl/comments1.xml><?xml version="1.0" encoding="utf-8"?>
<comments xmlns="http://schemas.openxmlformats.org/spreadsheetml/2006/main">
  <authors>
    <author>Crislin Nuñez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Sabado 24 no laborable por Noche Buena.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Sabado 31 No laborable por Año Nuevo.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<sst xmlns="http://schemas.openxmlformats.org/spreadsheetml/2006/main" count="738" uniqueCount="178">
  <si>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</si>
  <si>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</si>
  <si>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</si>
  <si>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</si>
  <si>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</si>
  <si>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</si>
  <si>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</si>
  <si>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</si>
  <si>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</si>
  <si>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</si>
  <si>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</si>
  <si>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</si>
  <si>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</si>
  <si>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</si>
  <si>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</si>
  <si>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</si>
  <si>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</si>
  <si>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</si>
  <si>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</si>
  <si>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</si>
  <si>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</si>
  <si>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</si>
  <si>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</si>
  <si>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</si>
  <si>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</si>
  <si>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</si>
  <si>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</si>
  <si>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</si>
  <si>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</si>
  <si>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</si>
  <si>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</si>
  <si>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</si>
  <si>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</si>
  <si>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</si>
  <si>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</si>
  <si>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</si>
  <si>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</si>
  <si>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</si>
  <si>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</si>
  <si>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</si>
  <si>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</si>
  <si>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</si>
  <si>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</si>
  <si>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</si>
  <si>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</si>
  <si>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</si>
  <si>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</si>
  <si>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</si>
  <si>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</si>
  <si>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</si>
  <si>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</si>
  <si>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</si>
  <si>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</si>
  <si>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</si>
  <si>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</si>
  <si>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</si>
  <si>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</si>
  <si>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</si>
  <si>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</si>
  <si>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</si>
  <si>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</si>
  <si>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</si>
  <si>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</si>
  <si>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</si>
  <si>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</si>
  <si>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</si>
  <si>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</si>
  <si>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</si>
  <si>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</si>
  <si>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</si>
  <si>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</si>
  <si>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</si>
  <si>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</si>
  <si>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</si>
  <si>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</si>
  <si>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</si>
  <si>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</si>
  <si>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</si>
  <si>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</si>
  <si>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</si>
  <si>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</si>
  <si>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</si>
  <si>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</si>
  <si>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</si>
  <si>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</si>
  <si>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</si>
  <si>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</si>
  <si>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</si>
  <si>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</si>
  <si>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</si>
  <si>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</si>
  <si>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</si>
  <si>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</si>
  <si>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</si>
  <si>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</si>
  <si>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</si>
  <si>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</si>
  <si>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</si>
  <si>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</si>
  <si>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</si>
  <si>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</si>
  <si>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</si>
  <si>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</si>
  <si>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</si>
  <si>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</si>
  <si>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</si>
  <si>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</si>
  <si>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</si>
  <si>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</si>
  <si>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</si>
  <si>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</si>
  <si>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</si>
  <si>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</si>
  <si>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</si>
  <si>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</si>
  <si>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</si>
  <si>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</si>
  <si>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</si>
  <si>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</si>
  <si>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</si>
  <si>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</si>
  <si>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</si>
  <si>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</si>
  <si>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</si>
  <si>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</si>
  <si>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</si>
  <si>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</si>
  <si>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</si>
  <si>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</si>
  <si>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</si>
  <si>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</si>
  <si>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</si>
  <si>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</si>
  <si>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</si>
  <si>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</si>
  <si>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</si>
  <si>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</si>
  <si>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</si>
  <si>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</si>
  <si>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</si>
  <si>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</si>
  <si>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</si>
  <si>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</si>
  <si>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</si>
  <si>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</si>
  <si>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</si>
  <si>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</si>
  <si>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</si>
  <si>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</si>
  <si>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</si>
  <si>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</si>
  <si>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</si>
  <si>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</si>
  <si>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</si>
  <si>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</si>
  <si>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</si>
  <si>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</si>
  <si>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</si>
  <si>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</si>
  <si>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</si>
  <si>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</si>
  <si>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</si>
  <si>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</si>
  <si>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</si>
  <si>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</si>
  <si>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</si>
  <si>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</si>
  <si>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</si>
  <si>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</si>
  <si>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</si>
  <si>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</si>
  <si>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Total Servicios Diciembre 2016</t>
  </si>
  <si>
    <t>Total Ciudadanos Diciembre 2016</t>
  </si>
  <si>
    <t>Del 01 al 03 de Diciembre 2016</t>
  </si>
  <si>
    <t>Del 05 al 10 de Diciembre 2016</t>
  </si>
  <si>
    <t>Del 12 al 17 de Diciembre 2016</t>
  </si>
  <si>
    <t>Del 19 al 24 de Diciembre 2016</t>
  </si>
  <si>
    <t>Del 26 al 31 de Diciembre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</si>
</sst>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4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/>
              <a:t>(Diciembre 2016)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4074604575727163E-2"/>
          <c:y val="0.22806692095731029"/>
          <c:w val="0.9061363245641596"/>
          <c:h val="0.62948151486905268"/>
        </c:manualLayout>
      </c:layout>
      <c:barChart>
        <c:barDir val="col"/>
        <c:grouping val="clustered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</c:trendline>
          <c:cat>
            <c:strRef>
              <c:f>Mensual!$AW$7:$AW$11</c:f>
              <c:strCache>
                <c:ptCount val="5"/>
                <c:pt idx="0">
                  <c:v>Del 01 al 03 de Diciembre 2016</c:v>
                </c:pt>
                <c:pt idx="1">
                  <c:v>Del 05 al 10 de Diciembre 2016</c:v>
                </c:pt>
                <c:pt idx="2">
                  <c:v>Del 12 al 17 de Diciembre 2016</c:v>
                </c:pt>
                <c:pt idx="3">
                  <c:v>Del 19 al 24 de Diciembre 2016</c:v>
                </c:pt>
                <c:pt idx="4">
                  <c:v>Del 26 al 31 de Diciembre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1386</c:v>
                </c:pt>
                <c:pt idx="1">
                  <c:v>3517</c:v>
                </c:pt>
                <c:pt idx="2">
                  <c:v>3762</c:v>
                </c:pt>
                <c:pt idx="3">
                  <c:v>2733</c:v>
                </c:pt>
                <c:pt idx="4">
                  <c:v>2964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03 de Diciembre 2016</c:v>
                </c:pt>
                <c:pt idx="1">
                  <c:v>Del 05 al 10 de Diciembre 2016</c:v>
                </c:pt>
                <c:pt idx="2">
                  <c:v>Del 12 al 17 de Diciembre 2016</c:v>
                </c:pt>
                <c:pt idx="3">
                  <c:v>Del 19 al 24 de Diciembre 2016</c:v>
                </c:pt>
                <c:pt idx="4">
                  <c:v>Del 26 al 31 de Diciembre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1346</c:v>
                </c:pt>
                <c:pt idx="1">
                  <c:v>3404</c:v>
                </c:pt>
                <c:pt idx="2">
                  <c:v>3663</c:v>
                </c:pt>
                <c:pt idx="3">
                  <c:v>2672</c:v>
                </c:pt>
                <c:pt idx="4">
                  <c:v>2899</c:v>
                </c:pt>
              </c:numCache>
            </c:numRef>
          </c:val>
        </c:ser>
        <c:dLbls/>
        <c:overlap val="-17"/>
        <c:axId val="71463296"/>
        <c:axId val="71464832"/>
      </c:barChart>
      <c:catAx>
        <c:axId val="7146329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64832"/>
        <c:crosses val="autoZero"/>
        <c:auto val="1"/>
        <c:lblAlgn val="ctr"/>
        <c:lblOffset val="100"/>
      </c:catAx>
      <c:valAx>
        <c:axId val="71464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6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7"/>
          <c:y val="0.1563348316857589"/>
          <c:w val="0.30354367162438034"/>
          <c:h val="5.476089729438028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(Diciembre</a:t>
            </a:r>
            <a:r>
              <a:rPr lang="en-US" sz="1400" b="1" baseline="0"/>
              <a:t> </a:t>
            </a:r>
            <a:r>
              <a:rPr lang="en-US" sz="1400" b="1"/>
              <a:t>2016)</a:t>
            </a:r>
            <a:endParaRPr lang="es-DO" sz="1400" b="1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3495747059395358"/>
          <c:y val="0.14754861979869341"/>
          <c:w val="0.73643785846213672"/>
          <c:h val="0.80270960580861972"/>
        </c:manualLayout>
      </c:layout>
      <c:barChart>
        <c:barDir val="bar"/>
        <c:grouping val="clustered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6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47D5A31-0E39-46BF-B21F-248992A8F89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C3FDFF1-B8D0-4DFA-8BF7-DB87985F4BA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5487FC5-144A-485E-882A-8A97E1A909A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72B497A-24E2-404E-87D5-7644A3B9C48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E40A489-CAC4-4B86-8AA5-0A9EBF23B92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3ABD4E9-7DCF-4BD0-8A99-56353F0F010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C54881A-807C-4471-AD4E-5049BE3EF6D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63D2806-838D-4CA7-9DFB-D10795AE3ED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A31EEEA-002B-4228-93A9-6704A6000E3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B0A34A1-78B4-4C77-8869-488B250BE93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9D433BC-C598-4A2B-B6AC-6896287C269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48626D6-1BF3-4991-A14B-93D8750022E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227C3BF-512F-48E3-8047-56F9B796C32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AAF6CF-1C82-4579-8561-1CF42CFFAF7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26DBDEC-5C4C-4854-A5EC-7DA63780AF8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B10227D-52AD-4CC3-B3A7-3D645F0690F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665C16D-7B44-454F-9919-C2A8C1057E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0632278-6261-45CF-8D3A-54B275455E2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64579FB-AF6F-4D92-9AF8-853F6553BFE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26446C6-EB5C-4DC9-997D-07AEB49B655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3B1A6CD-7058-4485-A069-DF028CB765F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CC06012-16CA-47DC-AFB4-928FAD5AF3C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separator>; </c:separator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DIDA</c:v>
                </c:pt>
                <c:pt idx="5">
                  <c:v>ADESS</c:v>
                </c:pt>
                <c:pt idx="6">
                  <c:v>Superintendencia de Electricidad</c:v>
                </c:pt>
                <c:pt idx="7">
                  <c:v>Pro-Consumidor</c:v>
                </c:pt>
                <c:pt idx="8">
                  <c:v>INPOSDOM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0.26094107551487417</c:v>
                </c:pt>
                <c:pt idx="1">
                  <c:v>0.21352974828375287</c:v>
                </c:pt>
                <c:pt idx="2">
                  <c:v>0.21209954233409611</c:v>
                </c:pt>
                <c:pt idx="3">
                  <c:v>0.10311784897025171</c:v>
                </c:pt>
                <c:pt idx="4">
                  <c:v>5.8066361556064074E-2</c:v>
                </c:pt>
                <c:pt idx="5">
                  <c:v>5.7422768878718534E-2</c:v>
                </c:pt>
                <c:pt idx="6">
                  <c:v>5.6207093821510297E-2</c:v>
                </c:pt>
                <c:pt idx="7">
                  <c:v>1.6804919908466821E-2</c:v>
                </c:pt>
                <c:pt idx="8">
                  <c:v>1.473112128146453E-2</c:v>
                </c:pt>
                <c:pt idx="9">
                  <c:v>4.2906178489702518E-3</c:v>
                </c:pt>
                <c:pt idx="10">
                  <c:v>2.7889016018306637E-3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3,649 </c:v>
                  </c:pt>
                  <c:pt idx="1">
                    <c:v> 2,986 </c:v>
                  </c:pt>
                  <c:pt idx="2">
                    <c:v> 2,966 </c:v>
                  </c:pt>
                  <c:pt idx="3">
                    <c:v> 1,442 </c:v>
                  </c:pt>
                  <c:pt idx="4">
                    <c:v> 812 </c:v>
                  </c:pt>
                  <c:pt idx="5">
                    <c:v> 803 </c:v>
                  </c:pt>
                  <c:pt idx="6">
                    <c:v> 786 </c:v>
                  </c:pt>
                  <c:pt idx="7">
                    <c:v> 235 </c:v>
                  </c:pt>
                  <c:pt idx="8">
                    <c:v> 206 </c:v>
                  </c:pt>
                  <c:pt idx="9">
                    <c:v> 60 </c:v>
                  </c:pt>
                  <c:pt idx="10">
                    <c:v> 39 </c:v>
                  </c:pt>
                </c15:dlblRangeCache>
              </c15:datalabelsRange>
            </c:ext>
          </c:extLst>
        </c:ser>
        <c:dLbls>
          <c:showVal val="1"/>
        </c:dLbls>
        <c:gapWidth val="50"/>
        <c:overlap val="3"/>
        <c:axId val="77926400"/>
        <c:axId val="77887744"/>
      </c:barChart>
      <c:valAx>
        <c:axId val="778877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26400"/>
        <c:crosses val="autoZero"/>
        <c:crossBetween val="between"/>
      </c:valAx>
      <c:catAx>
        <c:axId val="77926400"/>
        <c:scaling>
          <c:orientation val="minMax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8774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50"/>
              <a:t>(2012 - 2016)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</c:ser>
        <c:dLbls/>
        <c:gapWidth val="60"/>
        <c:axId val="78342016"/>
        <c:axId val="78343552"/>
      </c:barChart>
      <c:catAx>
        <c:axId val="7834201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43552"/>
        <c:crosses val="autoZero"/>
        <c:auto val="1"/>
        <c:lblAlgn val="ctr"/>
        <c:lblOffset val="100"/>
      </c:catAx>
      <c:valAx>
        <c:axId val="783435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4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383116</xdr:colOff>
      <xdr:row>24</xdr:row>
      <xdr:rowOff>87194</xdr:rowOff>
    </xdr:from>
    <xdr:to>
      <xdr:col>20</xdr:col>
      <xdr:colOff>203200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00041" y="5840294"/>
          <a:ext cx="696384" cy="276037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13,984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4"/>
  <sheetViews>
    <sheetView showGridLines="0" tabSelected="1" zoomScaleNormal="100" workbookViewId="0">
      <pane xSplit="1" ySplit="2" topLeftCell="J31" activePane="bottomRight" state="frozen"/>
      <selection pane="topRight" activeCell="B1" sqref="B1"/>
      <selection pane="bottomLeft" activeCell="A3" sqref="A3"/>
      <selection pane="bottomRight" activeCell="L33" sqref="L33:L39"/>
    </sheetView>
  </sheetViews>
  <sheetFormatPr defaultColWidth="11.42578125" defaultRowHeight="1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>
      <c r="B1" s="232" t="s">
        <v>173</v>
      </c>
      <c r="C1" s="233"/>
      <c r="D1" s="232" t="s">
        <v>174</v>
      </c>
      <c r="E1" s="233"/>
      <c r="F1" s="232" t="s">
        <v>175</v>
      </c>
      <c r="G1" s="233"/>
      <c r="H1" s="232" t="s">
        <v>176</v>
      </c>
      <c r="I1" s="233"/>
      <c r="J1" s="232" t="s">
        <v>177</v>
      </c>
      <c r="K1" s="233"/>
      <c r="L1" s="9" t="s">
        <v>171</v>
      </c>
      <c r="M1" s="9" t="s">
        <v>172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>
      <c r="A3" s="126" t="s">
        <v>3</v>
      </c>
      <c r="B3" s="73"/>
      <c r="C3" s="46">
        <v>377</v>
      </c>
      <c r="D3" s="13"/>
      <c r="E3" s="46">
        <v>902</v>
      </c>
      <c r="F3" s="13"/>
      <c r="G3" s="46">
        <v>997</v>
      </c>
      <c r="H3" s="13"/>
      <c r="I3" s="46">
        <v>649</v>
      </c>
      <c r="J3" s="46"/>
      <c r="K3" s="46">
        <v>724</v>
      </c>
      <c r="L3" s="47"/>
      <c r="M3" s="46">
        <f>SUM(C3,E3,G3,I3,K3)</f>
        <v>3649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>
      <c r="A4" s="127" t="s">
        <v>151</v>
      </c>
      <c r="B4" s="11">
        <v>129</v>
      </c>
      <c r="C4" s="11"/>
      <c r="D4" s="11">
        <v>315</v>
      </c>
      <c r="E4" s="11"/>
      <c r="F4" s="11">
        <v>296</v>
      </c>
      <c r="G4" s="11"/>
      <c r="H4" s="11">
        <v>164</v>
      </c>
      <c r="I4" s="11"/>
      <c r="J4" s="11">
        <v>210</v>
      </c>
      <c r="K4" s="11"/>
      <c r="L4" s="11">
        <f>SUM(B4:K4)</f>
        <v>1114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>
      <c r="A5" s="127" t="s">
        <v>138</v>
      </c>
      <c r="B5" s="11">
        <v>274</v>
      </c>
      <c r="C5" s="11"/>
      <c r="D5" s="11">
        <v>662</v>
      </c>
      <c r="E5" s="11"/>
      <c r="F5" s="11">
        <v>767</v>
      </c>
      <c r="G5" s="11"/>
      <c r="H5" s="11">
        <v>525</v>
      </c>
      <c r="I5" s="11"/>
      <c r="J5" s="11">
        <v>558</v>
      </c>
      <c r="K5" s="11"/>
      <c r="L5" s="11">
        <f t="shared" ref="L5:L7" si="0">SUM(B5:K5)</f>
        <v>2786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>
      <c r="A6" s="128" t="s">
        <v>139</v>
      </c>
      <c r="B6" s="11">
        <v>9</v>
      </c>
      <c r="C6" s="11"/>
      <c r="D6" s="11">
        <v>33</v>
      </c>
      <c r="E6" s="11"/>
      <c r="F6" s="11">
        <v>26</v>
      </c>
      <c r="G6" s="11"/>
      <c r="H6" s="11">
        <v>18</v>
      </c>
      <c r="I6" s="11"/>
      <c r="J6" s="11">
        <v>14</v>
      </c>
      <c r="K6" s="11"/>
      <c r="L6" s="11">
        <f t="shared" si="0"/>
        <v>100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>
      <c r="A7" s="77" t="s">
        <v>6</v>
      </c>
      <c r="B7" s="11">
        <v>5</v>
      </c>
      <c r="C7" s="11"/>
      <c r="D7" s="11">
        <v>5</v>
      </c>
      <c r="E7" s="11"/>
      <c r="F7" s="11">
        <v>7</v>
      </c>
      <c r="G7" s="11"/>
      <c r="H7" s="11">
        <v>3</v>
      </c>
      <c r="I7" s="11"/>
      <c r="J7" s="11">
        <v>7</v>
      </c>
      <c r="K7" s="11"/>
      <c r="L7" s="11">
        <f t="shared" si="0"/>
        <v>27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03 de Diciembre 2016</v>
      </c>
      <c r="AX7" s="19">
        <f>B63</f>
        <v>1386</v>
      </c>
      <c r="AY7" s="19">
        <f>C63</f>
        <v>1346</v>
      </c>
    </row>
    <row r="8" spans="1:51" s="18" customFormat="1" ht="15.75" thickBot="1">
      <c r="A8" s="129" t="s">
        <v>2</v>
      </c>
      <c r="B8" s="74"/>
      <c r="C8" s="46">
        <f>SUM(B9:B11)</f>
        <v>249</v>
      </c>
      <c r="D8" s="48"/>
      <c r="E8" s="46">
        <f>SUM(D9:D11)</f>
        <v>649</v>
      </c>
      <c r="F8" s="48"/>
      <c r="G8" s="46">
        <f>SUM(F9:F11)</f>
        <v>757</v>
      </c>
      <c r="H8" s="48"/>
      <c r="I8" s="46">
        <f>SUM(H9:H11)</f>
        <v>587</v>
      </c>
      <c r="J8" s="46"/>
      <c r="K8" s="46">
        <f>SUM(J9:J11)</f>
        <v>724</v>
      </c>
      <c r="L8" s="14"/>
      <c r="M8" s="46">
        <f>SUM(C8,E8,G8,I8,K8)</f>
        <v>2966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05 al 10 de Diciembre 2016</v>
      </c>
      <c r="AX8" s="19">
        <f>D63</f>
        <v>3517</v>
      </c>
      <c r="AY8" s="19">
        <f>E63</f>
        <v>3404</v>
      </c>
    </row>
    <row r="9" spans="1:51" s="2" customFormat="1" ht="15.75" thickBot="1">
      <c r="A9" s="82" t="s">
        <v>140</v>
      </c>
      <c r="B9" s="75">
        <v>186</v>
      </c>
      <c r="C9" s="10"/>
      <c r="D9" s="11">
        <v>513</v>
      </c>
      <c r="E9" s="10"/>
      <c r="F9" s="11">
        <v>598</v>
      </c>
      <c r="G9" s="10"/>
      <c r="H9" s="11">
        <v>457</v>
      </c>
      <c r="I9" s="10"/>
      <c r="J9" s="10">
        <v>561</v>
      </c>
      <c r="K9" s="10"/>
      <c r="L9" s="11">
        <f>SUM(B9:K9)</f>
        <v>2315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12 al 17 de Diciembre 2016</v>
      </c>
      <c r="AX9" s="19">
        <f>F63</f>
        <v>3762</v>
      </c>
      <c r="AY9" s="19">
        <f>G63</f>
        <v>3663</v>
      </c>
    </row>
    <row r="10" spans="1:51" s="2" customFormat="1" ht="15.75" thickBot="1">
      <c r="A10" s="82" t="s">
        <v>26</v>
      </c>
      <c r="B10" s="56">
        <v>34</v>
      </c>
      <c r="C10" s="10"/>
      <c r="D10" s="11">
        <v>75</v>
      </c>
      <c r="E10" s="10"/>
      <c r="F10" s="11">
        <v>92</v>
      </c>
      <c r="G10" s="10"/>
      <c r="H10" s="11">
        <v>73</v>
      </c>
      <c r="I10" s="10"/>
      <c r="J10" s="10">
        <v>88</v>
      </c>
      <c r="K10" s="10"/>
      <c r="L10" s="11">
        <f>SUM(B10:K10)</f>
        <v>362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19 al 24 de Diciembre 2016</v>
      </c>
      <c r="AX10" s="19">
        <f>H63</f>
        <v>2733</v>
      </c>
      <c r="AY10" s="19">
        <f>I63</f>
        <v>2672</v>
      </c>
    </row>
    <row r="11" spans="1:51" s="2" customFormat="1" ht="15.75" thickBot="1">
      <c r="A11" s="77" t="s">
        <v>6</v>
      </c>
      <c r="B11" s="56">
        <v>29</v>
      </c>
      <c r="C11" s="10"/>
      <c r="D11" s="11">
        <v>61</v>
      </c>
      <c r="E11" s="10"/>
      <c r="F11" s="11">
        <v>67</v>
      </c>
      <c r="G11" s="10"/>
      <c r="H11" s="11">
        <v>57</v>
      </c>
      <c r="I11" s="10"/>
      <c r="J11" s="10">
        <v>75</v>
      </c>
      <c r="K11" s="10"/>
      <c r="L11" s="11">
        <f>SUM(B11:K11)</f>
        <v>289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26 al 31 de Diciembre 2016</v>
      </c>
      <c r="AX11" s="19">
        <f>J63</f>
        <v>2964</v>
      </c>
      <c r="AY11" s="19">
        <f>K63</f>
        <v>2899</v>
      </c>
    </row>
    <row r="12" spans="1:51" s="2" customFormat="1" ht="15.75" thickBot="1">
      <c r="A12" s="126" t="s">
        <v>9</v>
      </c>
      <c r="B12" s="62"/>
      <c r="C12" s="15">
        <f>SUM(B13:B16)</f>
        <v>302</v>
      </c>
      <c r="D12" s="16"/>
      <c r="E12" s="15">
        <f>SUM(D13:D16)</f>
        <v>806</v>
      </c>
      <c r="F12" s="16"/>
      <c r="G12" s="15">
        <f>SUM(F13:F16)</f>
        <v>822</v>
      </c>
      <c r="H12" s="16"/>
      <c r="I12" s="15">
        <f>SUM(H13:H16)</f>
        <v>569</v>
      </c>
      <c r="J12" s="15"/>
      <c r="K12" s="15">
        <f>SUM(J13:J16)</f>
        <v>487</v>
      </c>
      <c r="L12" s="17"/>
      <c r="M12" s="46">
        <f>SUM(C12,E12,G12,I12,K12)</f>
        <v>2986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>
      <c r="A13" s="82" t="s">
        <v>141</v>
      </c>
      <c r="B13" s="56">
        <v>44</v>
      </c>
      <c r="C13" s="10"/>
      <c r="D13" s="11">
        <v>105</v>
      </c>
      <c r="E13" s="10"/>
      <c r="F13" s="11">
        <v>101</v>
      </c>
      <c r="G13" s="10"/>
      <c r="H13" s="11">
        <v>115</v>
      </c>
      <c r="I13" s="10"/>
      <c r="J13" s="10">
        <v>67</v>
      </c>
      <c r="K13" s="10"/>
      <c r="L13" s="11">
        <f>SUM(B13:K13)</f>
        <v>432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14362</v>
      </c>
      <c r="AY13" s="20">
        <f>SUM(AY7:AY12)</f>
        <v>13984</v>
      </c>
    </row>
    <row r="14" spans="1:51" s="2" customFormat="1" ht="15.75" thickBot="1">
      <c r="A14" s="82" t="s">
        <v>47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1</v>
      </c>
      <c r="I14" s="10"/>
      <c r="J14" s="10">
        <v>0</v>
      </c>
      <c r="K14" s="10"/>
      <c r="L14" s="11">
        <f>SUM(B14:K14)</f>
        <v>1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>
      <c r="A15" s="82" t="s">
        <v>142</v>
      </c>
      <c r="B15" s="56">
        <v>8</v>
      </c>
      <c r="C15" s="10"/>
      <c r="D15" s="11">
        <v>22</v>
      </c>
      <c r="E15" s="11"/>
      <c r="F15" s="11">
        <v>59</v>
      </c>
      <c r="G15" s="10"/>
      <c r="H15" s="11">
        <v>28</v>
      </c>
      <c r="I15" s="10"/>
      <c r="J15" s="10">
        <v>16</v>
      </c>
      <c r="K15" s="10"/>
      <c r="L15" s="11">
        <f>SUM(B15:K15)</f>
        <v>133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>
      <c r="A16" s="205" t="s">
        <v>143</v>
      </c>
      <c r="B16" s="64">
        <v>250</v>
      </c>
      <c r="C16" s="10"/>
      <c r="D16" s="11">
        <v>679</v>
      </c>
      <c r="E16" s="12"/>
      <c r="F16" s="11">
        <v>662</v>
      </c>
      <c r="G16" s="10"/>
      <c r="H16" s="11">
        <v>425</v>
      </c>
      <c r="I16" s="10"/>
      <c r="J16" s="10">
        <v>404</v>
      </c>
      <c r="K16" s="10"/>
      <c r="L16" s="11">
        <f>SUM(B16:K16)</f>
        <v>2420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>
      <c r="A17" s="130" t="s">
        <v>8</v>
      </c>
      <c r="B17" s="55"/>
      <c r="C17" s="46">
        <f>SUM(B18:B21)</f>
        <v>16</v>
      </c>
      <c r="D17" s="13"/>
      <c r="E17" s="46">
        <f>SUM(D18:D21)</f>
        <v>51</v>
      </c>
      <c r="F17" s="13"/>
      <c r="G17" s="46">
        <f>SUM(F18:F21)</f>
        <v>58</v>
      </c>
      <c r="H17" s="13"/>
      <c r="I17" s="46">
        <f>SUM(H18:H21)</f>
        <v>42</v>
      </c>
      <c r="J17" s="46"/>
      <c r="K17" s="46">
        <f>SUM(J18:J21)</f>
        <v>68</v>
      </c>
      <c r="L17" s="14"/>
      <c r="M17" s="46">
        <f>SUM(C17,E17,G17,I17,K17)</f>
        <v>235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>
      <c r="A18" s="82" t="s">
        <v>21</v>
      </c>
      <c r="B18" s="56">
        <v>6</v>
      </c>
      <c r="C18" s="10"/>
      <c r="D18" s="11">
        <v>16</v>
      </c>
      <c r="E18" s="10"/>
      <c r="F18" s="11">
        <v>21</v>
      </c>
      <c r="G18" s="10"/>
      <c r="H18" s="11">
        <v>12</v>
      </c>
      <c r="I18" s="10"/>
      <c r="J18" s="10">
        <v>11</v>
      </c>
      <c r="K18" s="10"/>
      <c r="L18" s="11">
        <f>SUM(B18:K18)</f>
        <v>66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>
      <c r="A19" s="82" t="s">
        <v>5</v>
      </c>
      <c r="B19" s="56">
        <v>5</v>
      </c>
      <c r="C19" s="10"/>
      <c r="D19" s="11">
        <v>21</v>
      </c>
      <c r="E19" s="10"/>
      <c r="F19" s="11">
        <v>26</v>
      </c>
      <c r="G19" s="10"/>
      <c r="H19" s="11">
        <v>22</v>
      </c>
      <c r="I19" s="10"/>
      <c r="J19" s="10">
        <v>41</v>
      </c>
      <c r="K19" s="10"/>
      <c r="L19" s="11">
        <f>SUM(B19:K19)</f>
        <v>115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>
      <c r="A20" s="131" t="s">
        <v>142</v>
      </c>
      <c r="B20" s="57">
        <v>5</v>
      </c>
      <c r="C20" s="49"/>
      <c r="D20" s="11">
        <v>13</v>
      </c>
      <c r="E20" s="10"/>
      <c r="F20" s="11">
        <v>9</v>
      </c>
      <c r="G20" s="10"/>
      <c r="H20" s="11">
        <v>8</v>
      </c>
      <c r="I20" s="10"/>
      <c r="J20" s="10">
        <v>16</v>
      </c>
      <c r="K20" s="10"/>
      <c r="L20" s="11">
        <f>SUM(B20:K20)</f>
        <v>51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>
      <c r="A21" s="128" t="s">
        <v>15</v>
      </c>
      <c r="B21" s="58">
        <v>0</v>
      </c>
      <c r="C21" s="12"/>
      <c r="D21" s="11">
        <v>1</v>
      </c>
      <c r="E21" s="12"/>
      <c r="F21" s="11">
        <v>2</v>
      </c>
      <c r="G21" s="12"/>
      <c r="H21" s="11">
        <v>0</v>
      </c>
      <c r="I21" s="12"/>
      <c r="J21" s="12">
        <v>0</v>
      </c>
      <c r="K21" s="12"/>
      <c r="L21" s="11">
        <f>SUM(B21:K21)</f>
        <v>3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>
      <c r="A22" s="132" t="s">
        <v>10</v>
      </c>
      <c r="B22" s="59"/>
      <c r="C22" s="50">
        <f>SUM(B23:B27)</f>
        <v>75</v>
      </c>
      <c r="D22" s="13"/>
      <c r="E22" s="46">
        <f>SUM(D23:D27)</f>
        <v>211</v>
      </c>
      <c r="F22" s="13"/>
      <c r="G22" s="46">
        <f>SUM(F23:F27)</f>
        <v>179</v>
      </c>
      <c r="H22" s="13"/>
      <c r="I22" s="46">
        <f>SUM(H23:H27)</f>
        <v>170</v>
      </c>
      <c r="J22" s="46"/>
      <c r="K22" s="46">
        <f>SUM(J23:J27)</f>
        <v>177</v>
      </c>
      <c r="L22" s="14"/>
      <c r="M22" s="46">
        <f>SUM(C22,E22,G22,I22,K22)</f>
        <v>812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>
      <c r="A23" s="133" t="s">
        <v>144</v>
      </c>
      <c r="B23" s="60">
        <v>4</v>
      </c>
      <c r="C23" s="51"/>
      <c r="D23" s="10">
        <v>11</v>
      </c>
      <c r="E23" s="10"/>
      <c r="F23" s="10">
        <v>7</v>
      </c>
      <c r="G23" s="10"/>
      <c r="H23" s="10">
        <v>17</v>
      </c>
      <c r="I23" s="10"/>
      <c r="J23" s="10">
        <v>13</v>
      </c>
      <c r="K23" s="10"/>
      <c r="L23" s="11">
        <f>SUM(B23:K23)</f>
        <v>52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>
      <c r="A24" s="82" t="s">
        <v>5</v>
      </c>
      <c r="B24" s="56">
        <v>14</v>
      </c>
      <c r="C24" s="10"/>
      <c r="D24" s="10">
        <v>35</v>
      </c>
      <c r="E24" s="10"/>
      <c r="F24" s="10">
        <v>37</v>
      </c>
      <c r="G24" s="10"/>
      <c r="H24" s="10">
        <v>29</v>
      </c>
      <c r="I24" s="10"/>
      <c r="J24" s="10">
        <v>33</v>
      </c>
      <c r="K24" s="10"/>
      <c r="L24" s="11">
        <f>SUM(B24:K24)</f>
        <v>148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>
      <c r="A25" s="82" t="s">
        <v>145</v>
      </c>
      <c r="B25" s="61">
        <v>42</v>
      </c>
      <c r="C25" s="10"/>
      <c r="D25" s="10">
        <v>134</v>
      </c>
      <c r="E25" s="10"/>
      <c r="F25" s="10">
        <v>104</v>
      </c>
      <c r="G25" s="10"/>
      <c r="H25" s="10">
        <v>90</v>
      </c>
      <c r="I25" s="10"/>
      <c r="J25" s="10">
        <v>103</v>
      </c>
      <c r="K25" s="10"/>
      <c r="L25" s="11">
        <f>SUM(B25:K25)</f>
        <v>473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>
      <c r="A26" s="82" t="s">
        <v>146</v>
      </c>
      <c r="B26" s="56">
        <v>9</v>
      </c>
      <c r="C26" s="10"/>
      <c r="D26" s="10">
        <v>17</v>
      </c>
      <c r="E26" s="10"/>
      <c r="F26" s="10">
        <v>13</v>
      </c>
      <c r="G26" s="10"/>
      <c r="H26" s="10">
        <v>8</v>
      </c>
      <c r="I26" s="10"/>
      <c r="J26" s="10">
        <v>6</v>
      </c>
      <c r="K26" s="10"/>
      <c r="L26" s="11">
        <f>SUM(B26:K26)</f>
        <v>53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3649</v>
      </c>
      <c r="AT26" s="39" t="s">
        <v>3</v>
      </c>
      <c r="AU26" s="38">
        <v>3649</v>
      </c>
      <c r="AV26" s="45">
        <f t="shared" ref="AV26:AV36" si="1">AU26/$AS$38</f>
        <v>0.26094107551487417</v>
      </c>
    </row>
    <row r="27" spans="1:48" s="2" customFormat="1" ht="15.75" thickBot="1">
      <c r="A27" s="128" t="s">
        <v>147</v>
      </c>
      <c r="B27" s="58">
        <v>6</v>
      </c>
      <c r="C27" s="12"/>
      <c r="D27" s="10">
        <v>14</v>
      </c>
      <c r="E27" s="12"/>
      <c r="F27" s="10">
        <v>18</v>
      </c>
      <c r="G27" s="12"/>
      <c r="H27" s="10">
        <v>26</v>
      </c>
      <c r="I27" s="12"/>
      <c r="J27" s="12">
        <v>22</v>
      </c>
      <c r="K27" s="12"/>
      <c r="L27" s="11">
        <f>SUM(B27:K27)</f>
        <v>86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2986</v>
      </c>
      <c r="AT27" s="37" t="s">
        <v>9</v>
      </c>
      <c r="AU27" s="40">
        <v>2986</v>
      </c>
      <c r="AV27" s="45">
        <f t="shared" si="1"/>
        <v>0.21352974828375287</v>
      </c>
    </row>
    <row r="28" spans="1:48" s="2" customFormat="1" ht="15.75" thickBot="1">
      <c r="A28" s="126" t="s">
        <v>27</v>
      </c>
      <c r="B28" s="55"/>
      <c r="C28" s="46">
        <f>SUM(B29:B31)</f>
        <v>92</v>
      </c>
      <c r="D28" s="13"/>
      <c r="E28" s="46">
        <f>SUM(D29:D31)</f>
        <v>209</v>
      </c>
      <c r="F28" s="13"/>
      <c r="G28" s="46">
        <f>SUM(F29:F31)</f>
        <v>182</v>
      </c>
      <c r="H28" s="13"/>
      <c r="I28" s="46">
        <f>SUM(H29:H31)</f>
        <v>131</v>
      </c>
      <c r="J28" s="46"/>
      <c r="K28" s="46">
        <f>SUM(J29:J31)</f>
        <v>172</v>
      </c>
      <c r="L28" s="14"/>
      <c r="M28" s="46">
        <f>SUM(C28,E28,G28,I28,K28)</f>
        <v>786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2966</v>
      </c>
      <c r="AT28" s="37" t="s">
        <v>2</v>
      </c>
      <c r="AU28" s="40">
        <v>2966</v>
      </c>
      <c r="AV28" s="45">
        <f t="shared" si="1"/>
        <v>0.21209954233409611</v>
      </c>
    </row>
    <row r="29" spans="1:48" s="2" customFormat="1" ht="15.75" thickBot="1">
      <c r="A29" s="82" t="s">
        <v>54</v>
      </c>
      <c r="B29" s="56">
        <v>66</v>
      </c>
      <c r="C29" s="10"/>
      <c r="D29" s="11">
        <v>129</v>
      </c>
      <c r="E29" s="10"/>
      <c r="F29" s="11">
        <v>147</v>
      </c>
      <c r="G29" s="10"/>
      <c r="H29" s="11">
        <v>94</v>
      </c>
      <c r="I29" s="10"/>
      <c r="J29" s="10">
        <v>113</v>
      </c>
      <c r="K29" s="10"/>
      <c r="L29" s="11">
        <f>SUM(B29:K29)</f>
        <v>549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803</v>
      </c>
      <c r="AT29" s="37" t="s">
        <v>18</v>
      </c>
      <c r="AU29" s="40">
        <v>1442</v>
      </c>
      <c r="AV29" s="45">
        <f t="shared" si="1"/>
        <v>0.10311784897025171</v>
      </c>
    </row>
    <row r="30" spans="1:48" s="2" customFormat="1" ht="15.75" thickBot="1">
      <c r="A30" s="82" t="s">
        <v>153</v>
      </c>
      <c r="B30" s="56">
        <v>21</v>
      </c>
      <c r="C30" s="10"/>
      <c r="D30" s="11">
        <v>53</v>
      </c>
      <c r="E30" s="10"/>
      <c r="F30" s="11">
        <v>31</v>
      </c>
      <c r="G30" s="10"/>
      <c r="H30" s="11">
        <v>33</v>
      </c>
      <c r="I30" s="10"/>
      <c r="J30" s="10">
        <v>49</v>
      </c>
      <c r="K30" s="10"/>
      <c r="L30" s="11">
        <f t="shared" ref="L30:L31" si="2">SUM(B30:K30)</f>
        <v>187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1442</v>
      </c>
      <c r="AT30" s="37" t="s">
        <v>10</v>
      </c>
      <c r="AU30" s="40">
        <v>812</v>
      </c>
      <c r="AV30" s="45">
        <f t="shared" si="1"/>
        <v>5.8066361556064074E-2</v>
      </c>
    </row>
    <row r="31" spans="1:48" s="2" customFormat="1" ht="15.75" thickBot="1">
      <c r="A31" s="82" t="s">
        <v>142</v>
      </c>
      <c r="B31" s="56">
        <v>5</v>
      </c>
      <c r="C31" s="10"/>
      <c r="D31" s="11">
        <v>27</v>
      </c>
      <c r="E31" s="10"/>
      <c r="F31" s="11">
        <v>4</v>
      </c>
      <c r="G31" s="10"/>
      <c r="H31" s="11">
        <v>4</v>
      </c>
      <c r="I31" s="10"/>
      <c r="J31" s="10">
        <v>10</v>
      </c>
      <c r="K31" s="10"/>
      <c r="L31" s="11">
        <f t="shared" si="2"/>
        <v>50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786</v>
      </c>
      <c r="AT31" s="37" t="s">
        <v>17</v>
      </c>
      <c r="AU31" s="40">
        <v>803</v>
      </c>
      <c r="AV31" s="45">
        <f t="shared" si="1"/>
        <v>5.7422768878718534E-2</v>
      </c>
    </row>
    <row r="32" spans="1:48" s="2" customFormat="1" ht="15.75" thickBot="1">
      <c r="A32" s="126" t="s">
        <v>17</v>
      </c>
      <c r="B32" s="62"/>
      <c r="C32" s="15">
        <f>SUM(B33:B39)</f>
        <v>59</v>
      </c>
      <c r="D32" s="16"/>
      <c r="E32" s="15">
        <f>SUM(D33:D39)</f>
        <v>173</v>
      </c>
      <c r="F32" s="16"/>
      <c r="G32" s="15">
        <f>SUM(F33:F39)</f>
        <v>230</v>
      </c>
      <c r="H32" s="16"/>
      <c r="I32" s="15">
        <f>SUM(H33:H39)</f>
        <v>181</v>
      </c>
      <c r="J32" s="15"/>
      <c r="K32" s="15">
        <f>SUM(J33:J39)</f>
        <v>160</v>
      </c>
      <c r="L32" s="17"/>
      <c r="M32" s="46">
        <f>SUM(C32,E32,G32,I32,K32)</f>
        <v>803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812</v>
      </c>
      <c r="AT32" s="37" t="s">
        <v>27</v>
      </c>
      <c r="AU32" s="40">
        <v>786</v>
      </c>
      <c r="AV32" s="45">
        <f t="shared" si="1"/>
        <v>5.6207093821510297E-2</v>
      </c>
    </row>
    <row r="33" spans="1:48" s="2" customFormat="1" ht="15.75" thickBot="1">
      <c r="A33" s="127" t="s">
        <v>6</v>
      </c>
      <c r="B33" s="56">
        <v>0</v>
      </c>
      <c r="C33" s="10"/>
      <c r="D33" s="11">
        <v>0</v>
      </c>
      <c r="E33" s="10"/>
      <c r="F33" s="11">
        <v>0</v>
      </c>
      <c r="G33" s="10"/>
      <c r="H33" s="11">
        <v>2</v>
      </c>
      <c r="I33" s="10"/>
      <c r="J33" s="10">
        <v>0</v>
      </c>
      <c r="K33" s="10"/>
      <c r="L33" s="11">
        <f t="shared" ref="L33:L39" si="3">SUM(B33:K33)</f>
        <v>2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206</v>
      </c>
      <c r="AT33" s="37" t="s">
        <v>8</v>
      </c>
      <c r="AU33" s="40">
        <v>235</v>
      </c>
      <c r="AV33" s="45">
        <f t="shared" si="1"/>
        <v>1.6804919908466821E-2</v>
      </c>
    </row>
    <row r="34" spans="1:48" s="2" customFormat="1" ht="15.75" thickBot="1">
      <c r="A34" s="127" t="s">
        <v>5</v>
      </c>
      <c r="B34" s="56">
        <v>0</v>
      </c>
      <c r="C34" s="10"/>
      <c r="D34" s="11">
        <v>0</v>
      </c>
      <c r="E34" s="10"/>
      <c r="F34" s="11">
        <v>0</v>
      </c>
      <c r="G34" s="10"/>
      <c r="H34" s="11">
        <v>0</v>
      </c>
      <c r="I34" s="10"/>
      <c r="J34" s="10">
        <v>0</v>
      </c>
      <c r="K34" s="10"/>
      <c r="L34" s="11">
        <f t="shared" si="3"/>
        <v>0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235</v>
      </c>
      <c r="AT34" s="37" t="s">
        <v>22</v>
      </c>
      <c r="AU34" s="40">
        <v>206</v>
      </c>
      <c r="AV34" s="45">
        <f t="shared" si="1"/>
        <v>1.473112128146453E-2</v>
      </c>
    </row>
    <row r="35" spans="1:48" s="2" customFormat="1" ht="15.75" thickBot="1">
      <c r="A35" s="82" t="s">
        <v>142</v>
      </c>
      <c r="B35" s="56">
        <v>0</v>
      </c>
      <c r="C35" s="10"/>
      <c r="D35" s="11">
        <v>0</v>
      </c>
      <c r="E35" s="10"/>
      <c r="F35" s="11">
        <v>0</v>
      </c>
      <c r="G35" s="10"/>
      <c r="H35" s="11">
        <v>0</v>
      </c>
      <c r="I35" s="10"/>
      <c r="J35" s="10">
        <v>0</v>
      </c>
      <c r="K35" s="10"/>
      <c r="L35" s="11">
        <f t="shared" si="3"/>
        <v>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39</v>
      </c>
      <c r="AT35" s="37" t="s">
        <v>101</v>
      </c>
      <c r="AU35" s="40">
        <v>60</v>
      </c>
      <c r="AV35" s="45">
        <f t="shared" si="1"/>
        <v>4.2906178489702518E-3</v>
      </c>
    </row>
    <row r="36" spans="1:48" s="2" customFormat="1" ht="15.75" thickBot="1">
      <c r="A36" s="77" t="s">
        <v>47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3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5" t="s">
        <v>101</v>
      </c>
      <c r="AS36" s="40">
        <f>M54</f>
        <v>60</v>
      </c>
      <c r="AT36" s="37" t="s">
        <v>19</v>
      </c>
      <c r="AU36" s="40">
        <v>39</v>
      </c>
      <c r="AV36" s="45">
        <f t="shared" si="1"/>
        <v>2.7889016018306637E-3</v>
      </c>
    </row>
    <row r="37" spans="1:48" s="2" customFormat="1" ht="15.75" thickBot="1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3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>
      <c r="A38" s="77" t="s">
        <v>143</v>
      </c>
      <c r="B38" s="63">
        <v>59</v>
      </c>
      <c r="C38" s="11"/>
      <c r="D38" s="11">
        <v>173</v>
      </c>
      <c r="E38" s="11"/>
      <c r="F38" s="11">
        <v>230</v>
      </c>
      <c r="G38" s="11"/>
      <c r="H38" s="11">
        <v>179</v>
      </c>
      <c r="I38" s="11"/>
      <c r="J38" s="11">
        <v>160</v>
      </c>
      <c r="K38" s="11"/>
      <c r="L38" s="11">
        <f t="shared" si="3"/>
        <v>801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13984</v>
      </c>
      <c r="AT38" s="43"/>
      <c r="AU38" s="43">
        <f>SUM(AU26:AU36)</f>
        <v>13984</v>
      </c>
      <c r="AV38" s="44">
        <f>SUM(AV26:AV36)</f>
        <v>0.99999999999999989</v>
      </c>
    </row>
    <row r="39" spans="1:48" s="2" customFormat="1" ht="15.75" thickBot="1">
      <c r="A39" s="77" t="s">
        <v>141</v>
      </c>
      <c r="B39" s="64">
        <v>0</v>
      </c>
      <c r="C39" s="10"/>
      <c r="D39" s="11">
        <v>0</v>
      </c>
      <c r="E39" s="12"/>
      <c r="F39" s="11">
        <v>0</v>
      </c>
      <c r="G39" s="12"/>
      <c r="H39" s="11">
        <v>0</v>
      </c>
      <c r="I39" s="12"/>
      <c r="J39" s="12">
        <v>0</v>
      </c>
      <c r="K39" s="12"/>
      <c r="L39" s="11">
        <f t="shared" si="3"/>
        <v>0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>
      <c r="A40" s="126" t="s">
        <v>18</v>
      </c>
      <c r="B40" s="55"/>
      <c r="C40" s="46">
        <f>SUM(B41)</f>
        <v>149</v>
      </c>
      <c r="D40" s="13"/>
      <c r="E40" s="46">
        <f>SUM(D41)</f>
        <v>332</v>
      </c>
      <c r="F40" s="13"/>
      <c r="G40" s="46">
        <f>SUM(F41)</f>
        <v>339</v>
      </c>
      <c r="H40" s="13"/>
      <c r="I40" s="46">
        <f>SUM(H41)</f>
        <v>291</v>
      </c>
      <c r="J40" s="46"/>
      <c r="K40" s="46">
        <f>SUM(J41)</f>
        <v>331</v>
      </c>
      <c r="L40" s="14"/>
      <c r="M40" s="46">
        <f>SUM(C40,E40,G40,I40,K40)</f>
        <v>1442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>
      <c r="A41" s="82" t="s">
        <v>148</v>
      </c>
      <c r="B41" s="56">
        <v>149</v>
      </c>
      <c r="C41" s="10"/>
      <c r="D41" s="11">
        <v>332</v>
      </c>
      <c r="E41" s="10"/>
      <c r="F41" s="11">
        <v>339</v>
      </c>
      <c r="G41" s="10"/>
      <c r="H41" s="11">
        <v>291</v>
      </c>
      <c r="I41" s="10"/>
      <c r="J41" s="10">
        <v>331</v>
      </c>
      <c r="K41" s="10"/>
      <c r="L41" s="11">
        <f>SUM(B41:K41)</f>
        <v>1442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>
      <c r="A42" s="130" t="s">
        <v>22</v>
      </c>
      <c r="B42" s="62"/>
      <c r="C42" s="15">
        <f>SUM(B43:B48)</f>
        <v>21</v>
      </c>
      <c r="D42" s="16"/>
      <c r="E42" s="15">
        <f>SUM(D43:D48)</f>
        <v>49</v>
      </c>
      <c r="F42" s="16"/>
      <c r="G42" s="15">
        <f>SUM(F43:F48)</f>
        <v>72</v>
      </c>
      <c r="H42" s="16"/>
      <c r="I42" s="15">
        <f>SUM(H43:H48)</f>
        <v>33</v>
      </c>
      <c r="J42" s="15"/>
      <c r="K42" s="15">
        <f>SUM(J43:J48)</f>
        <v>31</v>
      </c>
      <c r="L42" s="15"/>
      <c r="M42" s="46">
        <f>SUM(C42,E42,G42,I42,K42)</f>
        <v>206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>
      <c r="A43" s="82" t="s">
        <v>170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8" si="4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>
      <c r="A44" s="82" t="s">
        <v>100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4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>
      <c r="A45" s="82" t="s">
        <v>20</v>
      </c>
      <c r="B45" s="56">
        <v>5</v>
      </c>
      <c r="C45" s="10"/>
      <c r="D45" s="11">
        <v>11</v>
      </c>
      <c r="E45" s="10"/>
      <c r="F45" s="11">
        <v>36</v>
      </c>
      <c r="G45" s="10"/>
      <c r="H45" s="11">
        <v>18</v>
      </c>
      <c r="I45" s="10"/>
      <c r="J45" s="10">
        <v>18</v>
      </c>
      <c r="K45" s="10"/>
      <c r="L45" s="11">
        <f t="shared" si="4"/>
        <v>88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>
      <c r="A46" s="82" t="s">
        <v>49</v>
      </c>
      <c r="B46" s="61">
        <v>14</v>
      </c>
      <c r="C46" s="10"/>
      <c r="D46" s="10">
        <v>30</v>
      </c>
      <c r="E46" s="10"/>
      <c r="F46" s="10">
        <v>31</v>
      </c>
      <c r="G46" s="10"/>
      <c r="H46" s="10">
        <v>10</v>
      </c>
      <c r="I46" s="10"/>
      <c r="J46" s="10">
        <v>9</v>
      </c>
      <c r="K46" s="10"/>
      <c r="L46" s="11">
        <f t="shared" si="4"/>
        <v>94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>
      <c r="A47" s="82" t="s">
        <v>142</v>
      </c>
      <c r="B47" s="56">
        <v>1</v>
      </c>
      <c r="C47" s="10"/>
      <c r="D47" s="11">
        <v>8</v>
      </c>
      <c r="E47" s="10"/>
      <c r="F47" s="11">
        <v>4</v>
      </c>
      <c r="G47" s="10"/>
      <c r="H47" s="11">
        <v>3</v>
      </c>
      <c r="I47" s="10"/>
      <c r="J47" s="10">
        <v>3</v>
      </c>
      <c r="K47" s="10"/>
      <c r="L47" s="11">
        <f t="shared" si="4"/>
        <v>19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>
      <c r="A48" s="134" t="s">
        <v>5</v>
      </c>
      <c r="B48" s="65">
        <v>1</v>
      </c>
      <c r="C48" s="10"/>
      <c r="D48" s="11">
        <v>0</v>
      </c>
      <c r="E48" s="10"/>
      <c r="F48" s="11">
        <v>1</v>
      </c>
      <c r="G48" s="10"/>
      <c r="H48" s="11">
        <v>2</v>
      </c>
      <c r="I48" s="10"/>
      <c r="J48" s="10">
        <v>1</v>
      </c>
      <c r="K48" s="10"/>
      <c r="L48" s="11">
        <f t="shared" si="4"/>
        <v>5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>
      <c r="A49" s="126" t="s">
        <v>19</v>
      </c>
      <c r="B49" s="62"/>
      <c r="C49" s="15">
        <f>SUM(B50:B53)</f>
        <v>2</v>
      </c>
      <c r="D49" s="16"/>
      <c r="E49" s="15">
        <f>SUM(D50:D53)</f>
        <v>7</v>
      </c>
      <c r="F49" s="16"/>
      <c r="G49" s="15">
        <f>SUM(F50:F53)</f>
        <v>7</v>
      </c>
      <c r="H49" s="16"/>
      <c r="I49" s="15">
        <f>SUM(H50:H53)</f>
        <v>7</v>
      </c>
      <c r="J49" s="15"/>
      <c r="K49" s="15">
        <f>SUM(J50:J53)</f>
        <v>16</v>
      </c>
      <c r="L49" s="17"/>
      <c r="M49" s="46">
        <f>SUM(C49,E49,G49,I49,K49)</f>
        <v>39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>
      <c r="A50" s="82" t="s">
        <v>50</v>
      </c>
      <c r="B50" s="61">
        <v>1</v>
      </c>
      <c r="C50" s="10"/>
      <c r="D50" s="10">
        <v>2</v>
      </c>
      <c r="E50" s="10"/>
      <c r="F50" s="10">
        <v>2</v>
      </c>
      <c r="G50" s="10"/>
      <c r="H50" s="10">
        <v>4</v>
      </c>
      <c r="I50" s="10"/>
      <c r="J50" s="10">
        <v>4</v>
      </c>
      <c r="K50" s="10"/>
      <c r="L50" s="11">
        <f>SUM(B50:K50)</f>
        <v>13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>
      <c r="A51" s="82" t="s">
        <v>149</v>
      </c>
      <c r="B51" s="61">
        <v>0</v>
      </c>
      <c r="C51" s="10"/>
      <c r="D51" s="10">
        <v>0</v>
      </c>
      <c r="E51" s="10"/>
      <c r="F51" s="10">
        <v>2</v>
      </c>
      <c r="G51" s="10"/>
      <c r="H51" s="10">
        <v>1</v>
      </c>
      <c r="I51" s="10"/>
      <c r="J51" s="10">
        <v>1</v>
      </c>
      <c r="K51" s="10"/>
      <c r="L51" s="11">
        <f>SUM(B51:K51)</f>
        <v>4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>
      <c r="A52" s="82" t="s">
        <v>150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>
      <c r="A53" s="82" t="s">
        <v>142</v>
      </c>
      <c r="B53" s="61">
        <v>1</v>
      </c>
      <c r="C53" s="10"/>
      <c r="D53" s="10">
        <v>5</v>
      </c>
      <c r="E53" s="10"/>
      <c r="F53" s="10">
        <v>3</v>
      </c>
      <c r="G53" s="10"/>
      <c r="H53" s="10">
        <v>2</v>
      </c>
      <c r="I53" s="10"/>
      <c r="J53" s="10">
        <v>11</v>
      </c>
      <c r="K53" s="10"/>
      <c r="L53" s="11">
        <f>SUM(B53:K53)</f>
        <v>22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>
      <c r="A54" s="135" t="s">
        <v>101</v>
      </c>
      <c r="B54" s="52"/>
      <c r="C54" s="52">
        <f>SUM(B55:B62)</f>
        <v>4</v>
      </c>
      <c r="D54" s="16"/>
      <c r="E54" s="15">
        <f>SUM(D55:D62)</f>
        <v>15</v>
      </c>
      <c r="F54" s="52"/>
      <c r="G54" s="52">
        <f>SUM(F55:F62)</f>
        <v>20</v>
      </c>
      <c r="H54" s="16"/>
      <c r="I54" s="15">
        <f>SUM(H55:H62)</f>
        <v>12</v>
      </c>
      <c r="J54" s="15"/>
      <c r="K54" s="15">
        <f>SUM(J55:J62)</f>
        <v>9</v>
      </c>
      <c r="L54" s="52"/>
      <c r="M54" s="52">
        <f>SUM(C54,E54,G54,I54,K54)</f>
        <v>60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>
      <c r="A55" s="202" t="s">
        <v>92</v>
      </c>
      <c r="B55" s="61">
        <v>2</v>
      </c>
      <c r="C55" s="10"/>
      <c r="D55" s="10">
        <v>0</v>
      </c>
      <c r="E55" s="10"/>
      <c r="F55" s="10">
        <v>2</v>
      </c>
      <c r="G55" s="10"/>
      <c r="H55" s="10">
        <v>2</v>
      </c>
      <c r="I55" s="10"/>
      <c r="J55" s="10">
        <v>2</v>
      </c>
      <c r="K55" s="10"/>
      <c r="L55" s="11">
        <f>SUM(B55:K55)</f>
        <v>8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>
      <c r="A56" s="202" t="s">
        <v>93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5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>
      <c r="A57" s="203" t="s">
        <v>136</v>
      </c>
      <c r="B57" s="61">
        <v>0</v>
      </c>
      <c r="C57" s="10"/>
      <c r="D57" s="10">
        <v>1</v>
      </c>
      <c r="E57" s="10"/>
      <c r="F57" s="10">
        <v>1</v>
      </c>
      <c r="G57" s="10"/>
      <c r="H57" s="10">
        <v>0</v>
      </c>
      <c r="I57" s="10"/>
      <c r="J57" s="10">
        <v>1</v>
      </c>
      <c r="K57" s="10"/>
      <c r="L57" s="11">
        <f t="shared" si="5"/>
        <v>3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>
      <c r="A58" s="204" t="s">
        <v>95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5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>
      <c r="A59" s="202" t="s">
        <v>96</v>
      </c>
      <c r="B59" s="61">
        <v>0</v>
      </c>
      <c r="C59" s="10"/>
      <c r="D59" s="10">
        <v>0</v>
      </c>
      <c r="E59" s="10"/>
      <c r="F59" s="10">
        <v>2</v>
      </c>
      <c r="G59" s="10"/>
      <c r="H59" s="10">
        <v>0</v>
      </c>
      <c r="I59" s="10"/>
      <c r="J59" s="10">
        <v>0</v>
      </c>
      <c r="K59" s="10"/>
      <c r="L59" s="11">
        <f t="shared" si="5"/>
        <v>2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>
      <c r="A60" s="202" t="s">
        <v>97</v>
      </c>
      <c r="B60" s="61">
        <v>0</v>
      </c>
      <c r="C60" s="10"/>
      <c r="D60" s="10">
        <v>1</v>
      </c>
      <c r="E60" s="10"/>
      <c r="F60" s="10">
        <v>2</v>
      </c>
      <c r="G60" s="10"/>
      <c r="H60" s="10">
        <v>0</v>
      </c>
      <c r="I60" s="10"/>
      <c r="J60" s="10">
        <v>1</v>
      </c>
      <c r="K60" s="10"/>
      <c r="L60" s="11">
        <f t="shared" si="5"/>
        <v>4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>
      <c r="A61" s="202" t="s">
        <v>98</v>
      </c>
      <c r="B61" s="61">
        <v>1</v>
      </c>
      <c r="C61" s="10"/>
      <c r="D61" s="10">
        <v>9</v>
      </c>
      <c r="E61" s="10"/>
      <c r="F61" s="10">
        <v>12</v>
      </c>
      <c r="G61" s="10"/>
      <c r="H61" s="10">
        <v>7</v>
      </c>
      <c r="I61" s="10"/>
      <c r="J61" s="10">
        <v>4</v>
      </c>
      <c r="K61" s="10"/>
      <c r="L61" s="11">
        <f t="shared" si="5"/>
        <v>33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>
      <c r="A62" s="205" t="s">
        <v>99</v>
      </c>
      <c r="B62" s="61">
        <v>1</v>
      </c>
      <c r="C62" s="10"/>
      <c r="D62" s="10">
        <v>4</v>
      </c>
      <c r="E62" s="10"/>
      <c r="F62" s="10">
        <v>1</v>
      </c>
      <c r="G62" s="10"/>
      <c r="H62" s="10">
        <v>3</v>
      </c>
      <c r="I62" s="10"/>
      <c r="J62" s="10">
        <v>1</v>
      </c>
      <c r="K62" s="10"/>
      <c r="L62" s="11">
        <f t="shared" si="5"/>
        <v>10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>
      <c r="A63" s="136" t="s">
        <v>87</v>
      </c>
      <c r="B63" s="53">
        <f>SUBTOTAL(109,B4:B62)</f>
        <v>1386</v>
      </c>
      <c r="C63" s="53">
        <f>SUBTOTAL(109,C3:C62)</f>
        <v>1346</v>
      </c>
      <c r="D63" s="53">
        <f>SUBTOTAL(109,D4:D62)</f>
        <v>3517</v>
      </c>
      <c r="E63" s="53">
        <f>SUBTOTAL(109,E3:E62)</f>
        <v>3404</v>
      </c>
      <c r="F63" s="53">
        <f>SUM(F4:F62)</f>
        <v>3762</v>
      </c>
      <c r="G63" s="53">
        <f>SUM(G3:G62)</f>
        <v>3663</v>
      </c>
      <c r="H63" s="53">
        <f>SUBTOTAL(109,H4:H62)</f>
        <v>2733</v>
      </c>
      <c r="I63" s="53">
        <f>SUBTOTAL(109,I3:I62)</f>
        <v>2672</v>
      </c>
      <c r="J63" s="53">
        <f>SUBTOTAL(109,J4:J62)</f>
        <v>2964</v>
      </c>
      <c r="K63" s="53">
        <f>SUBTOTAL(109,K3:K62)</f>
        <v>2899</v>
      </c>
      <c r="L63" s="54">
        <f>SUM(L4:L62)</f>
        <v>14362</v>
      </c>
      <c r="M63" s="54">
        <f>C63+E63+G63+I63+K63</f>
        <v>13984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378</v>
      </c>
      <c r="M64" s="67"/>
      <c r="N64" s="5" t="e">
        <f>N55+N3</f>
        <v>#REF!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A20"/>
  <sheetViews>
    <sheetView showGridLines="0" workbookViewId="0">
      <pane xSplit="2" topLeftCell="C1" activePane="topRight" state="frozen"/>
      <selection pane="topRight" activeCell="B22" sqref="B22"/>
    </sheetView>
  </sheetViews>
  <sheetFormatPr defaultColWidth="9.140625" defaultRowHeight="1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/>
    <row r="3" spans="2:27" ht="18" customHeight="1" thickBot="1">
      <c r="B3" s="179">
        <v>2015</v>
      </c>
      <c r="C3" s="180" t="s">
        <v>115</v>
      </c>
      <c r="D3" s="180" t="s">
        <v>116</v>
      </c>
      <c r="E3" s="181" t="s">
        <v>117</v>
      </c>
      <c r="F3" s="181" t="s">
        <v>118</v>
      </c>
      <c r="G3" s="182" t="s">
        <v>119</v>
      </c>
      <c r="H3" s="181" t="s">
        <v>120</v>
      </c>
      <c r="I3" s="181" t="s">
        <v>121</v>
      </c>
      <c r="J3" s="181" t="s">
        <v>122</v>
      </c>
      <c r="K3" s="181" t="s">
        <v>123</v>
      </c>
      <c r="L3" s="181" t="s">
        <v>124</v>
      </c>
      <c r="M3" s="180" t="s">
        <v>125</v>
      </c>
      <c r="N3" s="181" t="s">
        <v>126</v>
      </c>
      <c r="O3" s="183" t="s">
        <v>132</v>
      </c>
    </row>
    <row r="4" spans="2:27" ht="18" customHeight="1" thickBot="1">
      <c r="B4" s="184" t="s">
        <v>73</v>
      </c>
      <c r="C4" s="185">
        <v>13086</v>
      </c>
      <c r="D4" s="185">
        <v>12733</v>
      </c>
      <c r="E4" s="185">
        <v>16104</v>
      </c>
      <c r="F4" s="185">
        <v>14096</v>
      </c>
      <c r="G4" s="185">
        <v>14255</v>
      </c>
      <c r="H4" s="185">
        <v>15698</v>
      </c>
      <c r="I4" s="185">
        <v>15871</v>
      </c>
      <c r="J4" s="185">
        <v>16480</v>
      </c>
      <c r="K4" s="185">
        <v>17323</v>
      </c>
      <c r="L4" s="185">
        <v>17831</v>
      </c>
      <c r="M4" s="185">
        <v>15521</v>
      </c>
      <c r="N4" s="185">
        <v>13831</v>
      </c>
      <c r="O4" s="186">
        <f>SUM(C4:N4)</f>
        <v>182829</v>
      </c>
    </row>
    <row r="5" spans="2:27" ht="18" customHeight="1" thickBot="1">
      <c r="B5" s="187" t="s">
        <v>74</v>
      </c>
      <c r="C5" s="188">
        <v>13631</v>
      </c>
      <c r="D5" s="188">
        <v>13315</v>
      </c>
      <c r="E5" s="188">
        <v>16817</v>
      </c>
      <c r="F5" s="188">
        <v>14797</v>
      </c>
      <c r="G5" s="188">
        <v>14944</v>
      </c>
      <c r="H5" s="188">
        <v>17023</v>
      </c>
      <c r="I5" s="188">
        <v>17502</v>
      </c>
      <c r="J5" s="188">
        <v>16481</v>
      </c>
      <c r="K5" s="188">
        <v>17323</v>
      </c>
      <c r="L5" s="188">
        <v>17831</v>
      </c>
      <c r="M5" s="188">
        <v>15521</v>
      </c>
      <c r="N5" s="188">
        <v>13831</v>
      </c>
      <c r="O5" s="189">
        <f>SUM(C5:N5)</f>
        <v>189016</v>
      </c>
    </row>
    <row r="6" spans="2:27" ht="18" customHeight="1" thickBot="1">
      <c r="B6" s="190" t="s">
        <v>133</v>
      </c>
      <c r="C6" s="191">
        <v>0</v>
      </c>
      <c r="D6" s="192">
        <f>IFERROR(((D4-C4)/C4), "-")</f>
        <v>-2.6975393550359161E-2</v>
      </c>
      <c r="E6" s="206">
        <f t="shared" ref="E6:N6" si="0">IFERROR(((E4-D4)/D4), "-")</f>
        <v>0.26474515039660723</v>
      </c>
      <c r="F6" s="206">
        <f t="shared" si="0"/>
        <v>-0.12468951813214109</v>
      </c>
      <c r="G6" s="206">
        <f t="shared" si="0"/>
        <v>1.1279795686719636E-2</v>
      </c>
      <c r="H6" s="206">
        <f t="shared" si="0"/>
        <v>0.10122763942476325</v>
      </c>
      <c r="I6" s="206">
        <f t="shared" si="0"/>
        <v>1.1020512167155052E-2</v>
      </c>
      <c r="J6" s="206">
        <f t="shared" si="0"/>
        <v>3.8371873227899943E-2</v>
      </c>
      <c r="K6" s="206">
        <f t="shared" si="0"/>
        <v>5.1152912621359223E-2</v>
      </c>
      <c r="L6" s="206">
        <f t="shared" si="0"/>
        <v>2.9325174623333141E-2</v>
      </c>
      <c r="M6" s="206">
        <f t="shared" si="0"/>
        <v>-0.12954966070326959</v>
      </c>
      <c r="N6" s="206">
        <f t="shared" si="0"/>
        <v>-0.10888473680819535</v>
      </c>
      <c r="O6" s="193"/>
    </row>
    <row r="7" spans="2:27" ht="18" customHeight="1" thickBot="1">
      <c r="B7" s="194" t="s">
        <v>130</v>
      </c>
      <c r="C7" s="191">
        <v>0</v>
      </c>
      <c r="D7" s="206">
        <f>IFERROR(((D5-C5)/C5), "-")</f>
        <v>-2.3182451764360647E-2</v>
      </c>
      <c r="E7" s="206">
        <f t="shared" ref="E7:N7" si="1">IFERROR(((E5-D5)/D5), "-")</f>
        <v>0.2630116410063838</v>
      </c>
      <c r="F7" s="206">
        <f t="shared" si="1"/>
        <v>-0.12011654873045133</v>
      </c>
      <c r="G7" s="206">
        <f t="shared" si="1"/>
        <v>9.9344461715212551E-3</v>
      </c>
      <c r="H7" s="206">
        <f t="shared" si="1"/>
        <v>0.1391193790149893</v>
      </c>
      <c r="I7" s="206">
        <f t="shared" si="1"/>
        <v>2.8138400986900076E-2</v>
      </c>
      <c r="J7" s="206">
        <f t="shared" si="1"/>
        <v>-5.8336190149697174E-2</v>
      </c>
      <c r="K7" s="206">
        <f t="shared" si="1"/>
        <v>5.1089132940962317E-2</v>
      </c>
      <c r="L7" s="206">
        <f t="shared" si="1"/>
        <v>2.9325174623333141E-2</v>
      </c>
      <c r="M7" s="206">
        <f t="shared" si="1"/>
        <v>-0.12954966070326959</v>
      </c>
      <c r="N7" s="206">
        <f t="shared" si="1"/>
        <v>-0.10888473680819535</v>
      </c>
      <c r="O7" s="193"/>
    </row>
    <row r="8" spans="2:27" ht="18" customHeight="1" thickBot="1"/>
    <row r="9" spans="2:27" ht="18" customHeight="1" thickBot="1">
      <c r="B9" s="179">
        <v>2016</v>
      </c>
      <c r="C9" s="180" t="s">
        <v>115</v>
      </c>
      <c r="D9" s="180" t="s">
        <v>116</v>
      </c>
      <c r="E9" s="181" t="s">
        <v>117</v>
      </c>
      <c r="F9" s="181" t="s">
        <v>118</v>
      </c>
      <c r="G9" s="182" t="s">
        <v>119</v>
      </c>
      <c r="H9" s="181" t="s">
        <v>120</v>
      </c>
      <c r="I9" s="181" t="s">
        <v>121</v>
      </c>
      <c r="J9" s="181" t="s">
        <v>122</v>
      </c>
      <c r="K9" s="181" t="s">
        <v>123</v>
      </c>
      <c r="L9" s="181" t="s">
        <v>124</v>
      </c>
      <c r="M9" s="180" t="s">
        <v>125</v>
      </c>
      <c r="N9" s="181" t="s">
        <v>126</v>
      </c>
      <c r="O9" s="183" t="s">
        <v>127</v>
      </c>
    </row>
    <row r="10" spans="2:27" ht="18" customHeight="1" thickBot="1">
      <c r="B10" s="184" t="s">
        <v>73</v>
      </c>
      <c r="C10" s="185">
        <f>'Acumulado 2016'!B71</f>
        <v>16629</v>
      </c>
      <c r="D10" s="185">
        <f>'Acumulado 2016'!C71</f>
        <v>20363</v>
      </c>
      <c r="E10" s="185">
        <f>'Acumulado 2016'!D71</f>
        <v>18620</v>
      </c>
      <c r="F10" s="185">
        <f>'Acumulado 2016'!E71</f>
        <v>17888</v>
      </c>
      <c r="G10" s="185">
        <f>'Acumulado 2016'!F71</f>
        <v>16499</v>
      </c>
      <c r="H10" s="185">
        <f>'Acumulado 2016'!G71</f>
        <v>16205</v>
      </c>
      <c r="I10" s="185">
        <f>'Acumulado 2016'!H71</f>
        <v>14918</v>
      </c>
      <c r="J10" s="185">
        <f>'Acumulado 2016'!I71</f>
        <v>15157</v>
      </c>
      <c r="K10" s="185">
        <f>'Acumulado 2016'!J71</f>
        <v>14457</v>
      </c>
      <c r="L10" s="185">
        <f>'Acumulado 2016'!K71</f>
        <v>14746</v>
      </c>
      <c r="M10" s="185">
        <f>'Acumulado 2016'!L71</f>
        <v>15235</v>
      </c>
      <c r="N10" s="185">
        <f>'Acumulado 2016'!M71</f>
        <v>13984</v>
      </c>
      <c r="O10" s="186">
        <f>SUM(C10:N10)</f>
        <v>194701</v>
      </c>
    </row>
    <row r="11" spans="2:27" ht="18" customHeight="1" thickBot="1">
      <c r="B11" s="187" t="s">
        <v>74</v>
      </c>
      <c r="C11" s="188">
        <f>'Acumulado 2016'!B72</f>
        <v>16629</v>
      </c>
      <c r="D11" s="188">
        <f>'Acumulado 2016'!C72</f>
        <v>20364</v>
      </c>
      <c r="E11" s="188">
        <f>'Acumulado 2016'!D72</f>
        <v>18626</v>
      </c>
      <c r="F11" s="188">
        <f>'Acumulado 2016'!E72</f>
        <v>17888</v>
      </c>
      <c r="G11" s="188">
        <f>'Acumulado 2016'!F72</f>
        <v>16499</v>
      </c>
      <c r="H11" s="188">
        <f>'Acumulado 2016'!G72</f>
        <v>16205</v>
      </c>
      <c r="I11" s="188">
        <f>'Acumulado 2016'!H72</f>
        <v>14918</v>
      </c>
      <c r="J11" s="188">
        <f>'Acumulado 2016'!I72</f>
        <v>15157</v>
      </c>
      <c r="K11" s="188">
        <f>'Acumulado 2016'!J72</f>
        <v>14457</v>
      </c>
      <c r="L11" s="188">
        <f>'Acumulado 2016'!K72</f>
        <v>14765</v>
      </c>
      <c r="M11" s="188">
        <f>'Acumulado 2016'!L72</f>
        <v>15694</v>
      </c>
      <c r="N11" s="188">
        <f>'Acumulado 2016'!M72</f>
        <v>14362</v>
      </c>
      <c r="O11" s="189">
        <f>SUM(C11:N11)</f>
        <v>195564</v>
      </c>
    </row>
    <row r="12" spans="2:27" ht="18" customHeight="1" thickBot="1">
      <c r="B12" s="190" t="s">
        <v>133</v>
      </c>
      <c r="C12" s="191">
        <v>0</v>
      </c>
      <c r="D12" s="192">
        <f>IFERROR((D10-C10)/C10, "-")</f>
        <v>0.22454747729869506</v>
      </c>
      <c r="E12" s="206">
        <f t="shared" ref="E12:K12" si="2">IFERROR((E10-D10)/D10, "-")</f>
        <v>-8.5596424888277761E-2</v>
      </c>
      <c r="F12" s="206">
        <f t="shared" si="2"/>
        <v>-3.9312567132116005E-2</v>
      </c>
      <c r="G12" s="206">
        <f t="shared" si="2"/>
        <v>-7.764982110912344E-2</v>
      </c>
      <c r="H12" s="206">
        <f t="shared" si="2"/>
        <v>-1.7819261773440814E-2</v>
      </c>
      <c r="I12" s="206">
        <f t="shared" si="2"/>
        <v>-7.9419932119716138E-2</v>
      </c>
      <c r="J12" s="206">
        <f t="shared" si="2"/>
        <v>1.6020914331679851E-2</v>
      </c>
      <c r="K12" s="206">
        <f t="shared" si="2"/>
        <v>-4.6183281652041962E-2</v>
      </c>
      <c r="L12" s="207">
        <f t="shared" ref="L12:N13" si="3">IFERROR((L10-K10)/K10, "-")</f>
        <v>1.9990316109842983E-2</v>
      </c>
      <c r="M12" s="209">
        <f t="shared" si="3"/>
        <v>3.3161535331615352E-2</v>
      </c>
      <c r="N12" s="209">
        <f t="shared" si="3"/>
        <v>-8.2113554315720386E-2</v>
      </c>
      <c r="O12" s="189"/>
    </row>
    <row r="13" spans="2:27" ht="18" customHeight="1" thickBot="1">
      <c r="B13" s="194" t="s">
        <v>130</v>
      </c>
      <c r="C13" s="191">
        <v>0</v>
      </c>
      <c r="D13" s="206">
        <f>IFERROR((D11-C11)/C11, "-")</f>
        <v>0.22460761320584521</v>
      </c>
      <c r="E13" s="206">
        <f t="shared" ref="E13:K13" si="4">IFERROR((E11-D11)/D11, "-")</f>
        <v>-8.5346690237674327E-2</v>
      </c>
      <c r="F13" s="206">
        <f t="shared" si="4"/>
        <v>-3.9622033716310533E-2</v>
      </c>
      <c r="G13" s="206">
        <f t="shared" si="4"/>
        <v>-7.764982110912344E-2</v>
      </c>
      <c r="H13" s="206">
        <f t="shared" si="4"/>
        <v>-1.7819261773440814E-2</v>
      </c>
      <c r="I13" s="206">
        <f t="shared" si="4"/>
        <v>-7.9419932119716138E-2</v>
      </c>
      <c r="J13" s="206">
        <f t="shared" si="4"/>
        <v>1.6020914331679851E-2</v>
      </c>
      <c r="K13" s="206">
        <f t="shared" si="4"/>
        <v>-4.6183281652041962E-2</v>
      </c>
      <c r="L13" s="207">
        <f t="shared" si="3"/>
        <v>2.1304558345438197E-2</v>
      </c>
      <c r="M13" s="209">
        <f t="shared" si="3"/>
        <v>6.2919065357263798E-2</v>
      </c>
      <c r="N13" s="209">
        <f t="shared" si="3"/>
        <v>-8.4873199949025105E-2</v>
      </c>
      <c r="O13" s="195"/>
    </row>
    <row r="14" spans="2:27" ht="18" customHeight="1" thickBot="1"/>
    <row r="15" spans="2:27" ht="18" customHeight="1" thickBot="1">
      <c r="B15" s="235" t="s">
        <v>134</v>
      </c>
      <c r="C15" s="237" t="s">
        <v>115</v>
      </c>
      <c r="D15" s="234"/>
      <c r="E15" s="234" t="s">
        <v>116</v>
      </c>
      <c r="F15" s="234"/>
      <c r="G15" s="234" t="s">
        <v>117</v>
      </c>
      <c r="H15" s="234"/>
      <c r="I15" s="234" t="s">
        <v>118</v>
      </c>
      <c r="J15" s="234"/>
      <c r="K15" s="234" t="s">
        <v>119</v>
      </c>
      <c r="L15" s="234"/>
      <c r="M15" s="234" t="s">
        <v>120</v>
      </c>
      <c r="N15" s="234"/>
      <c r="O15" s="234" t="s">
        <v>121</v>
      </c>
      <c r="P15" s="234"/>
      <c r="Q15" s="234" t="s">
        <v>122</v>
      </c>
      <c r="R15" s="234"/>
      <c r="S15" s="234" t="s">
        <v>123</v>
      </c>
      <c r="T15" s="234"/>
      <c r="U15" s="234" t="s">
        <v>124</v>
      </c>
      <c r="V15" s="234"/>
      <c r="W15" s="234" t="s">
        <v>125</v>
      </c>
      <c r="X15" s="234"/>
      <c r="Y15" s="234" t="s">
        <v>126</v>
      </c>
      <c r="Z15" s="239"/>
      <c r="AA15" s="240" t="s">
        <v>135</v>
      </c>
    </row>
    <row r="16" spans="2:27" ht="18" customHeight="1" thickBot="1">
      <c r="B16" s="236"/>
      <c r="C16" s="196">
        <v>2015</v>
      </c>
      <c r="D16" s="197">
        <v>2016</v>
      </c>
      <c r="E16" s="197">
        <v>2015</v>
      </c>
      <c r="F16" s="197">
        <v>2016</v>
      </c>
      <c r="G16" s="197">
        <v>2015</v>
      </c>
      <c r="H16" s="197">
        <v>2016</v>
      </c>
      <c r="I16" s="197">
        <v>2015</v>
      </c>
      <c r="J16" s="197">
        <v>2016</v>
      </c>
      <c r="K16" s="197">
        <v>2015</v>
      </c>
      <c r="L16" s="197">
        <v>2016</v>
      </c>
      <c r="M16" s="197">
        <v>2015</v>
      </c>
      <c r="N16" s="197">
        <v>2016</v>
      </c>
      <c r="O16" s="197">
        <v>2015</v>
      </c>
      <c r="P16" s="197">
        <v>2016</v>
      </c>
      <c r="Q16" s="197">
        <v>2015</v>
      </c>
      <c r="R16" s="197">
        <v>2016</v>
      </c>
      <c r="S16" s="197">
        <v>2015</v>
      </c>
      <c r="T16" s="197">
        <v>2016</v>
      </c>
      <c r="U16" s="197">
        <v>2015</v>
      </c>
      <c r="V16" s="197">
        <v>2016</v>
      </c>
      <c r="W16" s="197">
        <v>2015</v>
      </c>
      <c r="X16" s="197">
        <v>2016</v>
      </c>
      <c r="Y16" s="197">
        <v>2015</v>
      </c>
      <c r="Z16" s="198">
        <v>2016</v>
      </c>
      <c r="AA16" s="241"/>
    </row>
    <row r="17" spans="2:27" ht="18" customHeight="1" thickBot="1">
      <c r="B17" s="184" t="s">
        <v>73</v>
      </c>
      <c r="C17" s="185">
        <v>13086</v>
      </c>
      <c r="D17" s="199">
        <f>C10</f>
        <v>16629</v>
      </c>
      <c r="E17" s="185">
        <v>12733</v>
      </c>
      <c r="F17" s="199">
        <f>D10</f>
        <v>20363</v>
      </c>
      <c r="G17" s="185">
        <v>16104</v>
      </c>
      <c r="H17" s="199">
        <f>E10</f>
        <v>18620</v>
      </c>
      <c r="I17" s="185">
        <v>14096</v>
      </c>
      <c r="J17" s="199">
        <f>F10</f>
        <v>17888</v>
      </c>
      <c r="K17" s="185">
        <v>14255</v>
      </c>
      <c r="L17" s="199">
        <f>G10</f>
        <v>16499</v>
      </c>
      <c r="M17" s="185">
        <v>15698</v>
      </c>
      <c r="N17" s="199">
        <f>H10</f>
        <v>16205</v>
      </c>
      <c r="O17" s="185">
        <v>15871</v>
      </c>
      <c r="P17" s="199">
        <f>I10</f>
        <v>14918</v>
      </c>
      <c r="Q17" s="185">
        <v>16480</v>
      </c>
      <c r="R17" s="199">
        <f>J10</f>
        <v>15157</v>
      </c>
      <c r="S17" s="185">
        <v>17323</v>
      </c>
      <c r="T17" s="199">
        <f>K10</f>
        <v>14457</v>
      </c>
      <c r="U17" s="185">
        <v>17831</v>
      </c>
      <c r="V17" s="199">
        <f>L10</f>
        <v>14746</v>
      </c>
      <c r="W17" s="185">
        <v>15521</v>
      </c>
      <c r="X17" s="199">
        <f>M10</f>
        <v>15235</v>
      </c>
      <c r="Y17" s="185">
        <v>13831</v>
      </c>
      <c r="Z17" s="199">
        <f>Mensual!M63</f>
        <v>13984</v>
      </c>
      <c r="AA17" s="186">
        <f>SUM(C17,E17,G17,I17,K17,M17,O17,Q17,S17,U17,W17,Y17)</f>
        <v>182829</v>
      </c>
    </row>
    <row r="18" spans="2:27" ht="15.75" thickBot="1">
      <c r="B18" s="187" t="s">
        <v>74</v>
      </c>
      <c r="C18" s="188">
        <v>13631</v>
      </c>
      <c r="D18" s="200">
        <f>C11</f>
        <v>16629</v>
      </c>
      <c r="E18" s="188">
        <v>13315</v>
      </c>
      <c r="F18" s="200">
        <f>D11</f>
        <v>20364</v>
      </c>
      <c r="G18" s="188">
        <v>16817</v>
      </c>
      <c r="H18" s="200">
        <f>E11</f>
        <v>18626</v>
      </c>
      <c r="I18" s="188">
        <v>14797</v>
      </c>
      <c r="J18" s="200">
        <f>F11</f>
        <v>17888</v>
      </c>
      <c r="K18" s="188">
        <v>14944</v>
      </c>
      <c r="L18" s="200">
        <f>G11</f>
        <v>16499</v>
      </c>
      <c r="M18" s="188">
        <v>17023</v>
      </c>
      <c r="N18" s="200">
        <f>H11</f>
        <v>16205</v>
      </c>
      <c r="O18" s="188">
        <v>17502</v>
      </c>
      <c r="P18" s="200">
        <f>I11</f>
        <v>14918</v>
      </c>
      <c r="Q18" s="188">
        <v>16481</v>
      </c>
      <c r="R18" s="200">
        <f>J11</f>
        <v>15157</v>
      </c>
      <c r="S18" s="188">
        <v>17323</v>
      </c>
      <c r="T18" s="200">
        <f>K11</f>
        <v>14457</v>
      </c>
      <c r="U18" s="188">
        <v>17831</v>
      </c>
      <c r="V18" s="200">
        <f>L11</f>
        <v>14765</v>
      </c>
      <c r="W18" s="188">
        <v>15521</v>
      </c>
      <c r="X18" s="200">
        <f>M11</f>
        <v>15694</v>
      </c>
      <c r="Y18" s="188">
        <v>13831</v>
      </c>
      <c r="Z18" s="200">
        <f>Mensual!L63</f>
        <v>14362</v>
      </c>
      <c r="AA18" s="189">
        <f>SUM(Z18,X18,V18,T18,R18,P18,N18,L18,J18,H18,F18,D18)</f>
        <v>195564</v>
      </c>
    </row>
    <row r="19" spans="2:27" ht="15.75" thickBot="1">
      <c r="B19" s="194" t="s">
        <v>133</v>
      </c>
      <c r="C19" s="238">
        <f>IFERROR(((D17-C17)/C17),"-")</f>
        <v>0.27074736359468132</v>
      </c>
      <c r="D19" s="238"/>
      <c r="E19" s="238">
        <f t="shared" ref="E19" si="5">IFERROR(((F17-E17)/E17),"-")</f>
        <v>0.59923034634414518</v>
      </c>
      <c r="F19" s="238"/>
      <c r="G19" s="238">
        <f t="shared" ref="G19" si="6">IFERROR(((H17-G17)/G17),"-")</f>
        <v>0.15623447590660705</v>
      </c>
      <c r="H19" s="238"/>
      <c r="I19" s="238">
        <f t="shared" ref="I19" si="7">IFERROR(((J17-I17)/I17),"-")</f>
        <v>0.26901248581157777</v>
      </c>
      <c r="J19" s="238"/>
      <c r="K19" s="238">
        <f t="shared" ref="K19" si="8">IFERROR(((L17-K17)/K17),"-")</f>
        <v>0.15741844966678359</v>
      </c>
      <c r="L19" s="238"/>
      <c r="M19" s="238">
        <f t="shared" ref="M19" si="9">IFERROR(((N17-M17)/M17),"-")</f>
        <v>3.2297107911835904E-2</v>
      </c>
      <c r="N19" s="238"/>
      <c r="O19" s="238">
        <f t="shared" ref="O19" si="10">IFERROR(((P17-O17)/O17),"-")</f>
        <v>-6.0046625921492028E-2</v>
      </c>
      <c r="P19" s="238"/>
      <c r="Q19" s="238">
        <f t="shared" ref="Q19" si="11">IFERROR(((R17-Q17)/Q17),"-")</f>
        <v>-8.0279126213592233E-2</v>
      </c>
      <c r="R19" s="238"/>
      <c r="S19" s="238">
        <f t="shared" ref="S19" si="12">IFERROR(((T17-S17)/S17),"-")</f>
        <v>-0.16544478439069446</v>
      </c>
      <c r="T19" s="238"/>
      <c r="U19" s="238">
        <f t="shared" ref="U19" si="13">IFERROR(((V17-U17)/U17),"-")</f>
        <v>-0.17301329145869554</v>
      </c>
      <c r="V19" s="238"/>
      <c r="W19" s="238">
        <f t="shared" ref="W19" si="14">IFERROR(((X17-W17)/W17),"-")</f>
        <v>-1.8426647767540751E-2</v>
      </c>
      <c r="X19" s="238"/>
      <c r="Y19" s="238">
        <f t="shared" ref="Y19" si="15">IFERROR(((Z17-Y17)/Y17),"-")</f>
        <v>1.1062106861398309E-2</v>
      </c>
      <c r="Z19" s="238"/>
      <c r="AA19" s="195"/>
    </row>
    <row r="20" spans="2:27" ht="15.75" thickBot="1">
      <c r="B20" s="194" t="s">
        <v>130</v>
      </c>
      <c r="C20" s="238">
        <f>IFERROR(((D18-C18)/C18),"-")</f>
        <v>0.21993984300491526</v>
      </c>
      <c r="D20" s="238"/>
      <c r="E20" s="238">
        <f t="shared" ref="E20" si="16">IFERROR(((F18-E18)/E18),"-")</f>
        <v>0.52940292902741271</v>
      </c>
      <c r="F20" s="238"/>
      <c r="G20" s="238">
        <f t="shared" ref="G20" si="17">IFERROR(((H18-G18)/G18),"-")</f>
        <v>0.10756972111553785</v>
      </c>
      <c r="H20" s="238"/>
      <c r="I20" s="238">
        <f t="shared" ref="I20" si="18">IFERROR(((J18-I18)/I18),"-")</f>
        <v>0.20889369466783808</v>
      </c>
      <c r="J20" s="238"/>
      <c r="K20" s="238">
        <f t="shared" ref="K20" si="19">IFERROR(((L18-K18)/K18),"-")</f>
        <v>0.1040551391862955</v>
      </c>
      <c r="L20" s="238"/>
      <c r="M20" s="238">
        <f t="shared" ref="M20" si="20">IFERROR(((N18-M18)/M18),"-")</f>
        <v>-4.8052634670739586E-2</v>
      </c>
      <c r="N20" s="238"/>
      <c r="O20" s="238">
        <f t="shared" ref="O20" si="21">IFERROR(((P18-O18)/O18),"-")</f>
        <v>-0.14764026968346475</v>
      </c>
      <c r="P20" s="238"/>
      <c r="Q20" s="238">
        <f t="shared" ref="Q20" si="22">IFERROR(((R18-Q18)/Q18),"-")</f>
        <v>-8.0334931132819615E-2</v>
      </c>
      <c r="R20" s="238"/>
      <c r="S20" s="238">
        <f t="shared" ref="S20" si="23">IFERROR(((T18-S18)/S18),"-")</f>
        <v>-0.16544478439069446</v>
      </c>
      <c r="T20" s="238"/>
      <c r="U20" s="238">
        <f t="shared" ref="U20" si="24">IFERROR(((V18-U18)/U18),"-")</f>
        <v>-0.17194773147888509</v>
      </c>
      <c r="V20" s="238"/>
      <c r="W20" s="238">
        <f t="shared" ref="W20" si="25">IFERROR(((X18-W18)/W18),"-")</f>
        <v>1.1146189034211712E-2</v>
      </c>
      <c r="X20" s="238"/>
      <c r="Y20" s="238">
        <f t="shared" ref="Y20" si="26">IFERROR(((Z18-Y18)/Y18),"-")</f>
        <v>3.8392017930735302E-2</v>
      </c>
      <c r="Z20" s="238"/>
      <c r="AA20" s="195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K15:L15"/>
    <mergeCell ref="B15:B16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85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Z5" sqref="Z5"/>
    </sheetView>
  </sheetViews>
  <sheetFormatPr defaultColWidth="11.42578125" defaultRowHeight="1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>
      <c r="A1" s="213"/>
      <c r="B1" s="244" t="s">
        <v>154</v>
      </c>
      <c r="C1" s="245"/>
      <c r="D1" s="242" t="s">
        <v>155</v>
      </c>
      <c r="E1" s="243"/>
      <c r="F1" s="242" t="s">
        <v>156</v>
      </c>
      <c r="G1" s="243"/>
      <c r="H1" s="242" t="s">
        <v>157</v>
      </c>
      <c r="I1" s="243"/>
      <c r="J1" s="242" t="s">
        <v>158</v>
      </c>
      <c r="K1" s="243"/>
      <c r="L1" s="242" t="s">
        <v>159</v>
      </c>
      <c r="M1" s="243"/>
      <c r="N1" s="242" t="s">
        <v>160</v>
      </c>
      <c r="O1" s="243"/>
      <c r="P1" s="242" t="s">
        <v>161</v>
      </c>
      <c r="Q1" s="243"/>
      <c r="R1" s="242" t="s">
        <v>162</v>
      </c>
      <c r="S1" s="243"/>
      <c r="T1" s="242" t="s">
        <v>163</v>
      </c>
      <c r="U1" s="243"/>
      <c r="V1" s="242" t="s">
        <v>164</v>
      </c>
      <c r="W1" s="243"/>
      <c r="X1" s="242" t="s">
        <v>165</v>
      </c>
      <c r="Y1" s="243"/>
      <c r="Z1" s="242" t="s">
        <v>169</v>
      </c>
      <c r="AA1" s="243"/>
    </row>
    <row r="2" spans="1:27" ht="35.1" customHeight="1" thickBot="1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ht="18" customHeight="1" thickBot="1">
      <c r="A3" s="103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0</v>
      </c>
    </row>
    <row r="4" spans="1:27" ht="18" customHeight="1" thickBot="1">
      <c r="A4" s="119" t="s">
        <v>40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0</v>
      </c>
      <c r="AA4" s="114"/>
    </row>
    <row r="5" spans="1:27" ht="18" customHeight="1" thickBot="1">
      <c r="A5" s="119" t="s">
        <v>41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0</v>
      </c>
      <c r="AA5" s="114"/>
    </row>
    <row r="6" spans="1:27" ht="18" customHeight="1" thickBot="1">
      <c r="A6" s="119" t="s">
        <v>42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0</v>
      </c>
      <c r="AA6" s="114"/>
    </row>
    <row r="7" spans="1:27" ht="18" customHeight="1" thickBot="1">
      <c r="A7" s="119" t="s">
        <v>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0</v>
      </c>
      <c r="AA7" s="114"/>
    </row>
    <row r="8" spans="1:27" ht="18" customHeight="1" thickBot="1">
      <c r="A8" s="104" t="s">
        <v>80</v>
      </c>
      <c r="B8" s="95"/>
      <c r="C8" s="95">
        <f>SUM(B9:B11)</f>
        <v>0</v>
      </c>
      <c r="D8" s="99"/>
      <c r="E8" s="96">
        <f>SUM(D9:D11)</f>
        <v>0</v>
      </c>
      <c r="F8" s="99"/>
      <c r="G8" s="96">
        <f>SUM(F9:F11)</f>
        <v>0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0</v>
      </c>
    </row>
    <row r="9" spans="1:27" ht="18" customHeight="1" thickBot="1">
      <c r="A9" s="115" t="s">
        <v>43</v>
      </c>
      <c r="B9" s="109"/>
      <c r="C9" s="110"/>
      <c r="D9" s="111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0</v>
      </c>
      <c r="AA9" s="114"/>
    </row>
    <row r="10" spans="1:27" ht="18" customHeight="1" thickBot="1">
      <c r="A10" s="115" t="s">
        <v>26</v>
      </c>
      <c r="B10" s="109"/>
      <c r="C10" s="110"/>
      <c r="D10" s="111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0</v>
      </c>
      <c r="AA10" s="114"/>
    </row>
    <row r="11" spans="1:27" ht="18" customHeight="1" thickBot="1">
      <c r="A11" s="116" t="s">
        <v>6</v>
      </c>
      <c r="B11" s="109"/>
      <c r="C11" s="110"/>
      <c r="D11" s="111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0</v>
      </c>
      <c r="AA11" s="114"/>
    </row>
    <row r="12" spans="1:27" ht="18" customHeight="1" thickBot="1">
      <c r="A12" s="104" t="s">
        <v>71</v>
      </c>
      <c r="B12" s="95"/>
      <c r="C12" s="95">
        <f>SUM(B13:B16)</f>
        <v>0</v>
      </c>
      <c r="D12" s="99"/>
      <c r="E12" s="96">
        <f>SUM(D13:D16)</f>
        <v>0</v>
      </c>
      <c r="F12" s="99"/>
      <c r="G12" s="96">
        <f>SUM(F13:F16)</f>
        <v>0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0</v>
      </c>
    </row>
    <row r="13" spans="1:27" ht="18" customHeight="1" thickBot="1">
      <c r="A13" s="119" t="s">
        <v>46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0</v>
      </c>
      <c r="AA13" s="114"/>
    </row>
    <row r="14" spans="1:27" ht="18" customHeight="1" thickBot="1">
      <c r="A14" s="119" t="s">
        <v>47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0</v>
      </c>
      <c r="AA14" s="114"/>
    </row>
    <row r="15" spans="1:27" ht="18" customHeight="1" thickBot="1">
      <c r="A15" s="119" t="s">
        <v>45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0</v>
      </c>
      <c r="AA15" s="114"/>
    </row>
    <row r="16" spans="1:27" ht="18" customHeight="1" thickBot="1">
      <c r="A16" s="117" t="s">
        <v>44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0</v>
      </c>
      <c r="AA16" s="114"/>
    </row>
    <row r="17" spans="1:27" ht="18" customHeight="1" thickBot="1">
      <c r="A17" s="104" t="s">
        <v>83</v>
      </c>
      <c r="B17" s="95"/>
      <c r="C17" s="95">
        <f>SUM(B18:B21)</f>
        <v>0</v>
      </c>
      <c r="D17" s="99"/>
      <c r="E17" s="96">
        <f>SUM(D18:D21)</f>
        <v>0</v>
      </c>
      <c r="F17" s="99"/>
      <c r="G17" s="96">
        <f>SUM(F18:F21)</f>
        <v>0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0</v>
      </c>
    </row>
    <row r="18" spans="1:27" ht="18" customHeight="1" thickBot="1">
      <c r="A18" s="119" t="s">
        <v>21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0</v>
      </c>
      <c r="AA18" s="114"/>
    </row>
    <row r="19" spans="1:27" ht="18" customHeight="1" thickBot="1">
      <c r="A19" s="119" t="s">
        <v>5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0</v>
      </c>
      <c r="AA19" s="114"/>
    </row>
    <row r="20" spans="1:27" ht="18" customHeight="1" thickBot="1">
      <c r="A20" s="119" t="s">
        <v>45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0</v>
      </c>
      <c r="AA20" s="114"/>
    </row>
    <row r="21" spans="1:27" ht="18" customHeight="1" thickBot="1">
      <c r="A21" s="119" t="s">
        <v>15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0</v>
      </c>
      <c r="AA21" s="114"/>
    </row>
    <row r="22" spans="1:27" ht="18" customHeight="1" thickBot="1">
      <c r="A22" s="104" t="s">
        <v>82</v>
      </c>
      <c r="B22" s="95"/>
      <c r="C22" s="95">
        <f>SUM(B23:B27)</f>
        <v>0</v>
      </c>
      <c r="D22" s="99"/>
      <c r="E22" s="96">
        <f>SUM(D23:D27)</f>
        <v>0</v>
      </c>
      <c r="F22" s="99"/>
      <c r="G22" s="96">
        <f>SUM(F23:F27)</f>
        <v>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0</v>
      </c>
    </row>
    <row r="23" spans="1:27" ht="18" customHeight="1" thickBot="1">
      <c r="A23" s="169" t="s">
        <v>48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0</v>
      </c>
      <c r="AA23" s="114"/>
    </row>
    <row r="24" spans="1:27" ht="18" customHeight="1" thickBot="1">
      <c r="A24" s="119" t="s">
        <v>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0</v>
      </c>
      <c r="AA24" s="114"/>
    </row>
    <row r="25" spans="1:27" ht="18" customHeight="1" thickBot="1">
      <c r="A25" s="119" t="s">
        <v>52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0</v>
      </c>
      <c r="AA25" s="114"/>
    </row>
    <row r="26" spans="1:27" ht="18" customHeight="1" thickBot="1">
      <c r="A26" s="119" t="s">
        <v>53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0</v>
      </c>
      <c r="AA26" s="114"/>
    </row>
    <row r="27" spans="1:27" ht="18" customHeight="1" thickBot="1">
      <c r="A27" s="201" t="s">
        <v>137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0</v>
      </c>
      <c r="AA27" s="114"/>
    </row>
    <row r="28" spans="1:27" ht="18" customHeight="1" thickBot="1">
      <c r="A28" s="104" t="s">
        <v>81</v>
      </c>
      <c r="B28" s="102"/>
      <c r="C28" s="95">
        <f>SUM(B29:B31)</f>
        <v>0</v>
      </c>
      <c r="D28" s="99"/>
      <c r="E28" s="96">
        <f>SUM(D29:D31)</f>
        <v>0</v>
      </c>
      <c r="F28" s="99"/>
      <c r="G28" s="96">
        <f>SUM(F29:F31)</f>
        <v>0</v>
      </c>
      <c r="H28" s="99"/>
      <c r="I28" s="96">
        <f>SUM(H29:H31)</f>
        <v>0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0</v>
      </c>
    </row>
    <row r="29" spans="1:27" ht="18" customHeight="1" thickBot="1">
      <c r="A29" s="119" t="s">
        <v>54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0</v>
      </c>
      <c r="AA29" s="114"/>
    </row>
    <row r="30" spans="1:27" ht="18" customHeight="1" thickBot="1">
      <c r="A30" s="119" t="s">
        <v>153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107">
        <f>SUM(B30:X30)</f>
        <v>0</v>
      </c>
      <c r="AA30" s="114"/>
    </row>
    <row r="31" spans="1:27" ht="18" customHeight="1" thickBot="1">
      <c r="A31" s="119" t="s">
        <v>45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0</v>
      </c>
      <c r="AA31" s="114"/>
    </row>
    <row r="32" spans="1:27" ht="18" customHeight="1" thickBot="1">
      <c r="A32" s="104" t="s">
        <v>70</v>
      </c>
      <c r="B32" s="95"/>
      <c r="C32" s="95">
        <f>SUM(B33:B39)</f>
        <v>0</v>
      </c>
      <c r="D32" s="99"/>
      <c r="E32" s="96">
        <f>SUM(D33:D39)</f>
        <v>0</v>
      </c>
      <c r="F32" s="99"/>
      <c r="G32" s="96">
        <f>SUM(F33:F39)</f>
        <v>0</v>
      </c>
      <c r="H32" s="99"/>
      <c r="I32" s="96">
        <f>SUM(H33:H39)</f>
        <v>0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0</v>
      </c>
    </row>
    <row r="33" spans="1:27" ht="18" customHeight="1" thickBot="1">
      <c r="A33" s="119" t="s">
        <v>6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0</v>
      </c>
      <c r="AA33" s="114"/>
    </row>
    <row r="34" spans="1:27" ht="18" customHeight="1" thickBot="1">
      <c r="A34" s="119" t="s">
        <v>5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0</v>
      </c>
      <c r="AA34" s="114"/>
    </row>
    <row r="35" spans="1:27" ht="18" customHeight="1" thickBot="1">
      <c r="A35" s="119" t="s">
        <v>45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0</v>
      </c>
      <c r="AA35" s="114"/>
    </row>
    <row r="36" spans="1:27" ht="18" customHeight="1" thickBot="1">
      <c r="A36" s="119" t="s">
        <v>47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0</v>
      </c>
      <c r="AA36" s="114"/>
    </row>
    <row r="37" spans="1:27" ht="18" customHeight="1" thickBot="1">
      <c r="A37" s="116" t="s">
        <v>55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>
      <c r="A38" s="117" t="s">
        <v>44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0</v>
      </c>
      <c r="AA38" s="114"/>
    </row>
    <row r="39" spans="1:27" ht="18" customHeight="1" thickBot="1">
      <c r="A39" s="119" t="s">
        <v>46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0</v>
      </c>
      <c r="AA39" s="114"/>
    </row>
    <row r="40" spans="1:27" ht="18" customHeight="1" thickBot="1">
      <c r="A40" s="104" t="s">
        <v>76</v>
      </c>
      <c r="B40" s="102"/>
      <c r="C40" s="95">
        <f>SUM(B41)</f>
        <v>0</v>
      </c>
      <c r="D40" s="99"/>
      <c r="E40" s="96">
        <f>SUM(D41)</f>
        <v>0</v>
      </c>
      <c r="F40" s="99"/>
      <c r="G40" s="96">
        <f>SUM(F41)</f>
        <v>0</v>
      </c>
      <c r="H40" s="99"/>
      <c r="I40" s="96">
        <f>SUM(H41)</f>
        <v>0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0</v>
      </c>
    </row>
    <row r="41" spans="1:27" ht="18" customHeight="1" thickBot="1">
      <c r="A41" s="119" t="s">
        <v>114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0</v>
      </c>
      <c r="AA41" s="114"/>
    </row>
    <row r="42" spans="1:27" ht="18" customHeight="1" thickBot="1">
      <c r="A42" s="104" t="s">
        <v>68</v>
      </c>
      <c r="B42" s="95"/>
      <c r="C42" s="95">
        <f>SUM(B43:B48)</f>
        <v>0</v>
      </c>
      <c r="D42" s="96"/>
      <c r="E42" s="96">
        <f>SUM(D43:D48)</f>
        <v>0</v>
      </c>
      <c r="F42" s="96"/>
      <c r="G42" s="96">
        <f>SUM(F43:F48)</f>
        <v>0</v>
      </c>
      <c r="H42" s="96"/>
      <c r="I42" s="96">
        <f>SUM(H43:H48)</f>
        <v>0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0</v>
      </c>
    </row>
    <row r="43" spans="1:27" ht="18" customHeight="1" thickBot="1">
      <c r="A43" s="115" t="s">
        <v>31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>
      <c r="A44" s="115" t="s">
        <v>100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>
      <c r="A45" s="120" t="s">
        <v>20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0</v>
      </c>
      <c r="AA45" s="114"/>
    </row>
    <row r="46" spans="1:27" ht="18" customHeight="1" thickBot="1">
      <c r="A46" s="121" t="s">
        <v>49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0</v>
      </c>
      <c r="AA46" s="114"/>
    </row>
    <row r="47" spans="1:27" ht="18" customHeight="1" thickBot="1">
      <c r="A47" s="122" t="s">
        <v>45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0</v>
      </c>
      <c r="AA47" s="114"/>
    </row>
    <row r="48" spans="1:27" ht="18" customHeight="1" thickBot="1">
      <c r="A48" s="122" t="s">
        <v>5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0</v>
      </c>
      <c r="AA48" s="114"/>
    </row>
    <row r="49" spans="1:27" ht="18" customHeight="1" thickBot="1">
      <c r="A49" s="104" t="s">
        <v>77</v>
      </c>
      <c r="B49" s="102"/>
      <c r="C49" s="96">
        <f>SUM(B50:B53)</f>
        <v>0</v>
      </c>
      <c r="D49" s="99"/>
      <c r="E49" s="96">
        <f>SUM(D50:D53)</f>
        <v>0</v>
      </c>
      <c r="F49" s="99"/>
      <c r="G49" s="96">
        <f>SUM(F50:F53)</f>
        <v>0</v>
      </c>
      <c r="H49" s="99"/>
      <c r="I49" s="96">
        <f>SUM(H50:H53)</f>
        <v>0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0</v>
      </c>
    </row>
    <row r="50" spans="1:27" ht="18" customHeight="1" thickBot="1">
      <c r="A50" s="119" t="s">
        <v>50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0</v>
      </c>
      <c r="AA50" s="114"/>
    </row>
    <row r="51" spans="1:27" ht="18" customHeight="1" thickBot="1">
      <c r="A51" s="115" t="s">
        <v>57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0</v>
      </c>
      <c r="AA51" s="114"/>
    </row>
    <row r="52" spans="1:27" ht="18" customHeight="1" thickBot="1">
      <c r="A52" s="115" t="s">
        <v>51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>
      <c r="A53" s="119" t="s">
        <v>45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0</v>
      </c>
      <c r="AA53" s="114"/>
    </row>
    <row r="54" spans="1:27" ht="18" customHeight="1" thickBot="1">
      <c r="A54" s="135" t="s">
        <v>101</v>
      </c>
      <c r="B54" s="102"/>
      <c r="C54" s="96"/>
      <c r="D54" s="99"/>
      <c r="E54" s="96">
        <f>SUM(D55:D58)</f>
        <v>0</v>
      </c>
      <c r="F54" s="99"/>
      <c r="G54" s="96">
        <f>SUM(F55:F58)</f>
        <v>0</v>
      </c>
      <c r="H54" s="99"/>
      <c r="I54" s="96">
        <f>SUM(H55:H62)</f>
        <v>0</v>
      </c>
      <c r="J54" s="99"/>
      <c r="K54" s="96">
        <f>SUM(J55:J62)</f>
        <v>0</v>
      </c>
      <c r="L54" s="99"/>
      <c r="M54" s="96">
        <f>SUM(L55:L62)</f>
        <v>0</v>
      </c>
      <c r="N54" s="99"/>
      <c r="O54" s="96">
        <f>SUM(N55:N62)</f>
        <v>0</v>
      </c>
      <c r="P54" s="99"/>
      <c r="Q54" s="96">
        <f>SUM(P55:P62)</f>
        <v>0</v>
      </c>
      <c r="R54" s="97"/>
      <c r="S54" s="101">
        <f>SUM(R55:R62)</f>
        <v>0</v>
      </c>
      <c r="T54" s="97"/>
      <c r="U54" s="101">
        <f>SUM(T55:T58)</f>
        <v>0</v>
      </c>
      <c r="V54" s="97"/>
      <c r="W54" s="101">
        <f>SUM(V55:V62)</f>
        <v>0</v>
      </c>
      <c r="X54" s="97"/>
      <c r="Y54" s="101">
        <f>SUM(X55:X62)</f>
        <v>0</v>
      </c>
      <c r="Z54" s="89"/>
      <c r="AA54" s="90">
        <f>SUM(B54:Y54)</f>
        <v>0</v>
      </c>
    </row>
    <row r="55" spans="1:27" ht="18" customHeight="1" thickBot="1">
      <c r="A55" s="163" t="s">
        <v>92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0</v>
      </c>
      <c r="AA55" s="114"/>
    </row>
    <row r="56" spans="1:27" ht="18" customHeight="1" thickBot="1">
      <c r="A56" s="163" t="s">
        <v>93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2" si="25">SUM(B56:X56)</f>
        <v>0</v>
      </c>
      <c r="AA56" s="114"/>
    </row>
    <row r="57" spans="1:27" ht="18" customHeight="1" thickBot="1">
      <c r="A57" s="164" t="s">
        <v>94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0</v>
      </c>
      <c r="AA57" s="114"/>
    </row>
    <row r="58" spans="1:27" ht="18" customHeight="1" thickBot="1">
      <c r="A58" s="164" t="s">
        <v>95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>
      <c r="A59" s="163" t="s">
        <v>96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0</v>
      </c>
      <c r="AA59" s="114"/>
    </row>
    <row r="60" spans="1:27" ht="18" customHeight="1" thickBot="1">
      <c r="A60" s="163" t="s">
        <v>97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si="25"/>
        <v>0</v>
      </c>
      <c r="AA60" s="114"/>
    </row>
    <row r="61" spans="1:27" ht="18" customHeight="1" thickBot="1">
      <c r="A61" s="163" t="s">
        <v>98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0</v>
      </c>
      <c r="AA61" s="114"/>
    </row>
    <row r="62" spans="1:27" ht="18" customHeight="1" thickBot="1">
      <c r="A62" s="163" t="s">
        <v>99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0</v>
      </c>
      <c r="AA62" s="114"/>
    </row>
    <row r="63" spans="1:27" ht="18" customHeight="1" thickBot="1">
      <c r="A63" s="105" t="s">
        <v>73</v>
      </c>
      <c r="B63" s="83"/>
      <c r="C63" s="83">
        <f>SUM(C3:C62)</f>
        <v>0</v>
      </c>
      <c r="D63" s="83"/>
      <c r="E63" s="83">
        <f>SUM(E3:E62)</f>
        <v>0</v>
      </c>
      <c r="F63" s="83"/>
      <c r="G63" s="83">
        <f>SUM(G3:G62)</f>
        <v>0</v>
      </c>
      <c r="H63" s="83"/>
      <c r="I63" s="83">
        <f>SUM(I3:I62)</f>
        <v>0</v>
      </c>
      <c r="J63" s="83"/>
      <c r="K63" s="83">
        <f>SUM(K3:K62)</f>
        <v>0</v>
      </c>
      <c r="L63" s="83"/>
      <c r="M63" s="83">
        <f>SUM(M3:M62)</f>
        <v>0</v>
      </c>
      <c r="N63" s="83"/>
      <c r="O63" s="83">
        <f>SUM(O3:O62)</f>
        <v>0</v>
      </c>
      <c r="P63" s="83"/>
      <c r="Q63" s="83">
        <f>SUM(Q3:Q62)</f>
        <v>0</v>
      </c>
      <c r="R63" s="83"/>
      <c r="S63" s="83">
        <f>SUM(S3:S62)</f>
        <v>0</v>
      </c>
      <c r="T63" s="83"/>
      <c r="U63" s="83">
        <f>SUM(U3:U62)</f>
        <v>0</v>
      </c>
      <c r="V63" s="83"/>
      <c r="W63" s="83">
        <f>SUM(W3:W62)</f>
        <v>0</v>
      </c>
      <c r="X63" s="83"/>
      <c r="Y63" s="83">
        <f>SUM(Y3:Y62)</f>
        <v>0</v>
      </c>
      <c r="Z63" s="83"/>
      <c r="AA63" s="83">
        <f>SUM(AA3:AA62)</f>
        <v>0</v>
      </c>
    </row>
    <row r="64" spans="1:27" ht="18" customHeight="1" thickBot="1">
      <c r="A64" s="106" t="s">
        <v>74</v>
      </c>
      <c r="B64" s="91">
        <f>SUM(B3:B63)</f>
        <v>0</v>
      </c>
      <c r="C64" s="91"/>
      <c r="D64" s="91">
        <f>SUM(D3:D63)</f>
        <v>0</v>
      </c>
      <c r="E64" s="91"/>
      <c r="F64" s="91">
        <f>SUM(F3:F63)</f>
        <v>0</v>
      </c>
      <c r="G64" s="91"/>
      <c r="H64" s="91">
        <f>SUM(H3:H63)</f>
        <v>0</v>
      </c>
      <c r="I64" s="91"/>
      <c r="J64" s="91">
        <f>SUM(J3:J63)</f>
        <v>0</v>
      </c>
      <c r="K64" s="91"/>
      <c r="L64" s="91">
        <f>SUM(L3:L63)</f>
        <v>0</v>
      </c>
      <c r="M64" s="91"/>
      <c r="N64" s="91">
        <f>SUM(N3:N63)</f>
        <v>0</v>
      </c>
      <c r="O64" s="91"/>
      <c r="P64" s="91">
        <f>SUM(P3:P63)</f>
        <v>0</v>
      </c>
      <c r="Q64" s="91"/>
      <c r="R64" s="91">
        <f>SUM(R3:R63)</f>
        <v>0</v>
      </c>
      <c r="S64" s="91"/>
      <c r="T64" s="91">
        <f>SUM(T3:T63)</f>
        <v>0</v>
      </c>
      <c r="U64" s="91"/>
      <c r="V64" s="91">
        <f>SUM(V3:V63)</f>
        <v>0</v>
      </c>
      <c r="W64" s="91"/>
      <c r="X64" s="91">
        <f>SUM(X3:X63)</f>
        <v>0</v>
      </c>
      <c r="Y64" s="91"/>
      <c r="Z64" s="91">
        <f>SUM(Z4:Z63)</f>
        <v>0</v>
      </c>
      <c r="AA64" s="91"/>
    </row>
    <row r="65" spans="1:27" ht="18" customHeight="1">
      <c r="A65" s="167"/>
      <c r="B65" s="78"/>
      <c r="C65" s="108"/>
      <c r="D65" s="78"/>
      <c r="E65" s="108"/>
      <c r="F65" s="78"/>
      <c r="G65" s="108"/>
      <c r="H65" s="78"/>
      <c r="I65" s="108"/>
      <c r="J65" s="78"/>
      <c r="K65" s="108"/>
      <c r="L65" s="78"/>
      <c r="M65" s="108"/>
      <c r="N65" s="78"/>
      <c r="O65" s="108"/>
      <c r="P65" s="78"/>
      <c r="Q65" s="108"/>
      <c r="R65" s="78"/>
      <c r="S65" s="108"/>
      <c r="T65" s="78"/>
      <c r="U65" s="108"/>
      <c r="V65" s="78"/>
      <c r="W65" s="108"/>
      <c r="X65" s="78"/>
      <c r="Y65" s="108"/>
      <c r="Z65" s="78"/>
      <c r="AA65" s="108"/>
    </row>
    <row r="66" spans="1:27" ht="18" customHeight="1" thickBot="1">
      <c r="A66" s="167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108"/>
      <c r="AA66" s="108"/>
    </row>
    <row r="67" spans="1:27" ht="18" customHeight="1" thickBot="1">
      <c r="A67" s="224">
        <v>2017</v>
      </c>
      <c r="B67" s="125" t="s">
        <v>115</v>
      </c>
      <c r="C67" s="125" t="s">
        <v>116</v>
      </c>
      <c r="D67" s="125" t="s">
        <v>117</v>
      </c>
      <c r="E67" s="125" t="s">
        <v>118</v>
      </c>
      <c r="F67" s="125" t="s">
        <v>119</v>
      </c>
      <c r="G67" s="125" t="s">
        <v>120</v>
      </c>
      <c r="H67" s="125" t="s">
        <v>121</v>
      </c>
      <c r="I67" s="125" t="s">
        <v>122</v>
      </c>
      <c r="J67" s="125" t="s">
        <v>123</v>
      </c>
      <c r="K67" s="125" t="s">
        <v>124</v>
      </c>
      <c r="L67" s="125" t="s">
        <v>125</v>
      </c>
      <c r="M67" s="125" t="s">
        <v>126</v>
      </c>
      <c r="N67" s="125" t="s">
        <v>166</v>
      </c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>
      <c r="A68" s="225" t="s">
        <v>73</v>
      </c>
      <c r="B68" s="226">
        <f>C63</f>
        <v>0</v>
      </c>
      <c r="C68" s="226">
        <f>E63</f>
        <v>0</v>
      </c>
      <c r="D68" s="226">
        <f>G63</f>
        <v>0</v>
      </c>
      <c r="E68" s="226">
        <f>I63</f>
        <v>0</v>
      </c>
      <c r="F68" s="226">
        <f>K63</f>
        <v>0</v>
      </c>
      <c r="G68" s="226">
        <f>M63</f>
        <v>0</v>
      </c>
      <c r="H68" s="226">
        <f>O63</f>
        <v>0</v>
      </c>
      <c r="I68" s="226">
        <f>Q63</f>
        <v>0</v>
      </c>
      <c r="J68" s="226">
        <f>S63</f>
        <v>0</v>
      </c>
      <c r="K68" s="226">
        <f>U63</f>
        <v>0</v>
      </c>
      <c r="L68" s="226">
        <f>W63</f>
        <v>0</v>
      </c>
      <c r="M68" s="226">
        <f>Y63</f>
        <v>0</v>
      </c>
      <c r="N68" s="226">
        <f>SUM(B68:M68)</f>
        <v>0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>
      <c r="A69" s="106" t="s">
        <v>74</v>
      </c>
      <c r="B69" s="227">
        <f>B64</f>
        <v>0</v>
      </c>
      <c r="C69" s="227">
        <f>D64</f>
        <v>0</v>
      </c>
      <c r="D69" s="227">
        <f>F64</f>
        <v>0</v>
      </c>
      <c r="E69" s="227">
        <f>H64</f>
        <v>0</v>
      </c>
      <c r="F69" s="227">
        <f>J64</f>
        <v>0</v>
      </c>
      <c r="G69" s="227">
        <f>L64</f>
        <v>0</v>
      </c>
      <c r="H69" s="227">
        <f>N64</f>
        <v>0</v>
      </c>
      <c r="I69" s="227">
        <f>P64</f>
        <v>0</v>
      </c>
      <c r="J69" s="227">
        <f>R64</f>
        <v>0</v>
      </c>
      <c r="K69" s="227">
        <f>T64</f>
        <v>0</v>
      </c>
      <c r="L69" s="227">
        <f>V64</f>
        <v>0</v>
      </c>
      <c r="M69" s="227">
        <f>X64</f>
        <v>0</v>
      </c>
      <c r="N69" s="227">
        <f>SUM(B69:M69)</f>
        <v>0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>
      <c r="A70" s="106" t="s">
        <v>130</v>
      </c>
      <c r="B70" s="125">
        <v>0</v>
      </c>
      <c r="C70" s="125" t="str">
        <f>IFERROR(((C69-B69)/C69), "-")</f>
        <v>-</v>
      </c>
      <c r="D70" s="125" t="str">
        <f t="shared" ref="D70:M70" si="26">IFERROR(((D69-C69)/D69), "-")</f>
        <v>-</v>
      </c>
      <c r="E70" s="125" t="str">
        <f t="shared" si="26"/>
        <v>-</v>
      </c>
      <c r="F70" s="125" t="str">
        <f t="shared" si="26"/>
        <v>-</v>
      </c>
      <c r="G70" s="125" t="str">
        <f t="shared" si="26"/>
        <v>-</v>
      </c>
      <c r="H70" s="125" t="str">
        <f t="shared" si="26"/>
        <v>-</v>
      </c>
      <c r="I70" s="125" t="str">
        <f t="shared" si="26"/>
        <v>-</v>
      </c>
      <c r="J70" s="125" t="str">
        <f t="shared" si="26"/>
        <v>-</v>
      </c>
      <c r="K70" s="125" t="str">
        <f t="shared" si="26"/>
        <v>-</v>
      </c>
      <c r="L70" s="125" t="str">
        <f t="shared" si="26"/>
        <v>-</v>
      </c>
      <c r="M70" s="125" t="str">
        <f t="shared" si="26"/>
        <v>-</v>
      </c>
      <c r="N70" s="125"/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/>
    <row r="72" spans="1:27" ht="17.100000000000001" customHeight="1"/>
    <row r="73" spans="1:27" ht="17.100000000000001" customHeight="1"/>
    <row r="74" spans="1:27" ht="17.100000000000001" customHeight="1"/>
    <row r="75" spans="1:27" ht="17.100000000000001" customHeight="1"/>
    <row r="76" spans="1:27" ht="17.100000000000001" customHeight="1"/>
    <row r="77" spans="1:27" ht="17.100000000000001" customHeight="1"/>
    <row r="78" spans="1:27" ht="17.100000000000001" customHeight="1"/>
    <row r="79" spans="1:27" ht="17.100000000000001" customHeight="1"/>
    <row r="80" spans="1:27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</sheetData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73"/>
  <sheetViews>
    <sheetView showGridLines="0" zoomScale="85" zoomScaleNormal="85" workbookViewId="0">
      <pane xSplit="1" ySplit="1" topLeftCell="N8" activePane="bottomRight" state="frozen"/>
      <selection pane="topRight" activeCell="B1" sqref="B1"/>
      <selection pane="bottomLeft" activeCell="A2" sqref="A2"/>
      <selection pane="bottomRight" activeCell="Y3" sqref="Y3"/>
    </sheetView>
  </sheetViews>
  <sheetFormatPr defaultColWidth="11.42578125" defaultRowHeight="18" customHeight="1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>
      <c r="A1" s="167"/>
      <c r="B1" s="244" t="s">
        <v>102</v>
      </c>
      <c r="C1" s="245"/>
      <c r="D1" s="242" t="s">
        <v>103</v>
      </c>
      <c r="E1" s="243"/>
      <c r="F1" s="242" t="s">
        <v>104</v>
      </c>
      <c r="G1" s="243"/>
      <c r="H1" s="242" t="s">
        <v>105</v>
      </c>
      <c r="I1" s="243"/>
      <c r="J1" s="242" t="s">
        <v>106</v>
      </c>
      <c r="K1" s="243"/>
      <c r="L1" s="242" t="s">
        <v>107</v>
      </c>
      <c r="M1" s="243"/>
      <c r="N1" s="242" t="s">
        <v>108</v>
      </c>
      <c r="O1" s="243"/>
      <c r="P1" s="242" t="s">
        <v>109</v>
      </c>
      <c r="Q1" s="243"/>
      <c r="R1" s="242" t="s">
        <v>110</v>
      </c>
      <c r="S1" s="243"/>
      <c r="T1" s="242" t="s">
        <v>111</v>
      </c>
      <c r="U1" s="243"/>
      <c r="V1" s="242" t="s">
        <v>112</v>
      </c>
      <c r="W1" s="243"/>
      <c r="X1" s="242" t="s">
        <v>113</v>
      </c>
      <c r="Y1" s="243"/>
      <c r="Z1" s="242" t="s">
        <v>168</v>
      </c>
      <c r="AA1" s="243"/>
    </row>
    <row r="2" spans="1:27" s="78" customFormat="1" ht="32.25" thickBot="1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s="78" customFormat="1" ht="18" customHeight="1" thickBot="1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46">
        <v>3649</v>
      </c>
      <c r="Z3" s="89"/>
      <c r="AA3" s="90">
        <f>SUM(B3:Y3)</f>
        <v>57806</v>
      </c>
    </row>
    <row r="4" spans="1:27" s="78" customFormat="1" ht="18" customHeight="1" thickBot="1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>
        <v>1114</v>
      </c>
      <c r="Y4" s="109"/>
      <c r="Z4" s="107">
        <f>SUM(B4:X4)</f>
        <v>25131</v>
      </c>
      <c r="AA4" s="114"/>
    </row>
    <row r="5" spans="1:27" s="78" customFormat="1" ht="18" customHeight="1" thickBot="1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>
        <v>2786</v>
      </c>
      <c r="Y5" s="109"/>
      <c r="Z5" s="107">
        <f>SUM(B5:X5)</f>
        <v>31153</v>
      </c>
      <c r="AA5" s="114"/>
    </row>
    <row r="6" spans="1:27" s="78" customFormat="1" ht="18" customHeight="1" thickBot="1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>
        <v>100</v>
      </c>
      <c r="Y6" s="109"/>
      <c r="Z6" s="107">
        <f>SUM(B6:X6)</f>
        <v>1486</v>
      </c>
      <c r="AA6" s="114"/>
    </row>
    <row r="7" spans="1:27" s="78" customFormat="1" ht="18" customHeight="1" thickBot="1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>
        <v>27</v>
      </c>
      <c r="Y7" s="109"/>
      <c r="Z7" s="107">
        <f>SUM(B7:X7)</f>
        <v>892</v>
      </c>
      <c r="AA7" s="114"/>
    </row>
    <row r="8" spans="1:27" s="78" customFormat="1" ht="18" customHeight="1" thickBot="1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2966</v>
      </c>
      <c r="Z8" s="89"/>
      <c r="AA8" s="90">
        <f>SUM(B8:Y8)</f>
        <v>28837</v>
      </c>
    </row>
    <row r="9" spans="1:27" s="78" customFormat="1" ht="18" customHeight="1" thickBot="1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>
        <v>2315</v>
      </c>
      <c r="Y9" s="109"/>
      <c r="Z9" s="107">
        <f>SUM(B9:X9)</f>
        <v>22650</v>
      </c>
      <c r="AA9" s="114"/>
    </row>
    <row r="10" spans="1:27" s="78" customFormat="1" ht="18" customHeight="1" thickBot="1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>
        <v>362</v>
      </c>
      <c r="Y10" s="109"/>
      <c r="Z10" s="107">
        <f>SUM(B10:X10)</f>
        <v>4025</v>
      </c>
      <c r="AA10" s="114"/>
    </row>
    <row r="11" spans="1:27" s="78" customFormat="1" ht="18" customHeight="1" thickBot="1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>
        <v>289</v>
      </c>
      <c r="Y11" s="109"/>
      <c r="Z11" s="107">
        <f>SUM(B11:X11)</f>
        <v>2162</v>
      </c>
      <c r="AA11" s="114"/>
    </row>
    <row r="12" spans="1:27" s="78" customFormat="1" ht="18" customHeight="1" thickBot="1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2986</v>
      </c>
      <c r="Z12" s="89"/>
      <c r="AA12" s="90">
        <f>SUM(B12:Y12)</f>
        <v>47148</v>
      </c>
    </row>
    <row r="13" spans="1:27" s="78" customFormat="1" ht="18" customHeight="1" thickBot="1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>
        <v>432</v>
      </c>
      <c r="Y13" s="109"/>
      <c r="Z13" s="107">
        <f>SUM(B13:X13)</f>
        <v>6520</v>
      </c>
      <c r="AA13" s="114"/>
    </row>
    <row r="14" spans="1:27" s="78" customFormat="1" ht="18" customHeight="1" thickBot="1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>
        <v>1</v>
      </c>
      <c r="Y14" s="109"/>
      <c r="Z14" s="107">
        <f>SUM(B14:X14)</f>
        <v>34</v>
      </c>
      <c r="AA14" s="114"/>
    </row>
    <row r="15" spans="1:27" s="78" customFormat="1" ht="18" customHeight="1" thickBot="1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>
        <v>133</v>
      </c>
      <c r="Y15" s="109"/>
      <c r="Z15" s="107">
        <f>SUM(B15:X15)</f>
        <v>11004</v>
      </c>
      <c r="AA15" s="114"/>
    </row>
    <row r="16" spans="1:27" s="78" customFormat="1" ht="18" customHeight="1" thickBot="1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>
        <v>2420</v>
      </c>
      <c r="Y16" s="109"/>
      <c r="Z16" s="107">
        <f>SUM(B16:X16)</f>
        <v>29590</v>
      </c>
      <c r="AA16" s="114"/>
    </row>
    <row r="17" spans="1:27" s="78" customFormat="1" ht="18" customHeight="1" thickBot="1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235</v>
      </c>
      <c r="Z17" s="89"/>
      <c r="AA17" s="90">
        <f>SUM(B17:Y17)</f>
        <v>1949</v>
      </c>
    </row>
    <row r="18" spans="1:27" s="78" customFormat="1" ht="18" customHeight="1" thickBot="1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>
        <v>66</v>
      </c>
      <c r="Y18" s="109"/>
      <c r="Z18" s="107">
        <f>SUM(B18:X18)</f>
        <v>589</v>
      </c>
      <c r="AA18" s="114"/>
    </row>
    <row r="19" spans="1:27" s="78" customFormat="1" ht="18" customHeight="1" thickBot="1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>
        <v>115</v>
      </c>
      <c r="Y19" s="109"/>
      <c r="Z19" s="107">
        <f>SUM(B19:X19)</f>
        <v>1026</v>
      </c>
      <c r="AA19" s="114"/>
    </row>
    <row r="20" spans="1:27" s="78" customFormat="1" ht="18" customHeight="1" thickBot="1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>
        <v>51</v>
      </c>
      <c r="Y20" s="111"/>
      <c r="Z20" s="107">
        <f>SUM(B20:X20)</f>
        <v>317</v>
      </c>
      <c r="AA20" s="114"/>
    </row>
    <row r="21" spans="1:27" s="78" customFormat="1" ht="18" customHeight="1" thickBot="1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>
        <v>3</v>
      </c>
      <c r="Y21" s="109"/>
      <c r="Z21" s="107">
        <f>SUM(B21:X21)</f>
        <v>17</v>
      </c>
      <c r="AA21" s="114"/>
    </row>
    <row r="22" spans="1:27" s="78" customFormat="1" ht="18" customHeight="1" thickBot="1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812</v>
      </c>
      <c r="Z22" s="89"/>
      <c r="AA22" s="90">
        <f>SUM(B22:Y22)</f>
        <v>11402</v>
      </c>
    </row>
    <row r="23" spans="1:27" s="78" customFormat="1" ht="18" customHeight="1" thickBot="1">
      <c r="A23" s="169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>
        <v>52</v>
      </c>
      <c r="Y23" s="111"/>
      <c r="Z23" s="107">
        <f>SUM(B23:X23)</f>
        <v>725</v>
      </c>
      <c r="AA23" s="114"/>
    </row>
    <row r="24" spans="1:27" s="78" customFormat="1" ht="18" customHeight="1" thickBot="1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>
        <v>148</v>
      </c>
      <c r="Y24" s="109"/>
      <c r="Z24" s="107">
        <f>SUM(B24:X24)</f>
        <v>1703</v>
      </c>
      <c r="AA24" s="114"/>
    </row>
    <row r="25" spans="1:27" s="78" customFormat="1" ht="18" customHeight="1" thickBot="1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>
        <v>473</v>
      </c>
      <c r="Y25" s="111"/>
      <c r="Z25" s="107">
        <f>SUM(B25:X25)</f>
        <v>6536</v>
      </c>
      <c r="AA25" s="114"/>
    </row>
    <row r="26" spans="1:27" s="78" customFormat="1" ht="18" customHeight="1" thickBot="1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>
        <v>53</v>
      </c>
      <c r="Y26" s="109"/>
      <c r="Z26" s="107">
        <f>SUM(B26:X26)</f>
        <v>775</v>
      </c>
      <c r="AA26" s="114"/>
    </row>
    <row r="27" spans="1:27" s="78" customFormat="1" ht="18" customHeight="1" thickBot="1">
      <c r="A27" s="201" t="s">
        <v>137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>
        <v>86</v>
      </c>
      <c r="Y27" s="109"/>
      <c r="Z27" s="107">
        <f>SUM(B27:X27)</f>
        <v>1663</v>
      </c>
      <c r="AA27" s="114"/>
    </row>
    <row r="28" spans="1:27" s="78" customFormat="1" ht="18" customHeight="1" thickBot="1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786</v>
      </c>
      <c r="Z28" s="89"/>
      <c r="AA28" s="90">
        <f>SUM(B28:Y28)</f>
        <v>12684</v>
      </c>
    </row>
    <row r="29" spans="1:27" s="78" customFormat="1" ht="18" customHeight="1" thickBot="1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>
        <v>549</v>
      </c>
      <c r="Y29" s="109"/>
      <c r="Z29" s="107">
        <f>SUM(B29:X29)</f>
        <v>12004</v>
      </c>
      <c r="AA29" s="114"/>
    </row>
    <row r="30" spans="1:27" s="78" customFormat="1" ht="18" customHeight="1" thickBot="1">
      <c r="A30" s="119" t="s">
        <v>153</v>
      </c>
      <c r="B30" s="210" t="s">
        <v>152</v>
      </c>
      <c r="C30" s="210" t="s">
        <v>152</v>
      </c>
      <c r="D30" s="210" t="s">
        <v>152</v>
      </c>
      <c r="E30" s="210" t="s">
        <v>152</v>
      </c>
      <c r="F30" s="210" t="s">
        <v>152</v>
      </c>
      <c r="G30" s="210" t="s">
        <v>152</v>
      </c>
      <c r="H30" s="210" t="s">
        <v>152</v>
      </c>
      <c r="I30" s="210" t="s">
        <v>152</v>
      </c>
      <c r="J30" s="210" t="s">
        <v>152</v>
      </c>
      <c r="K30" s="210" t="s">
        <v>152</v>
      </c>
      <c r="L30" s="210" t="s">
        <v>152</v>
      </c>
      <c r="M30" s="210" t="s">
        <v>152</v>
      </c>
      <c r="N30" s="210" t="s">
        <v>152</v>
      </c>
      <c r="O30" s="210" t="s">
        <v>152</v>
      </c>
      <c r="P30" s="210" t="s">
        <v>152</v>
      </c>
      <c r="Q30" s="210" t="s">
        <v>152</v>
      </c>
      <c r="R30" s="210" t="s">
        <v>152</v>
      </c>
      <c r="S30" s="210" t="s">
        <v>152</v>
      </c>
      <c r="T30" s="210" t="s">
        <v>152</v>
      </c>
      <c r="U30" s="210" t="s">
        <v>152</v>
      </c>
      <c r="V30" s="210">
        <v>48</v>
      </c>
      <c r="W30" s="210"/>
      <c r="X30" s="210">
        <v>187</v>
      </c>
      <c r="Y30" s="210"/>
      <c r="Z30" s="107">
        <f>SUM(B30:X30)</f>
        <v>235</v>
      </c>
      <c r="AA30" s="114"/>
    </row>
    <row r="31" spans="1:27" s="78" customFormat="1" ht="18" customHeight="1" thickBot="1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>
        <v>50</v>
      </c>
      <c r="Y31" s="109"/>
      <c r="Z31" s="107">
        <f t="shared" ref="Z31" si="8">SUM(B31:X31)</f>
        <v>445</v>
      </c>
      <c r="AA31" s="114"/>
    </row>
    <row r="32" spans="1:27" s="78" customFormat="1" ht="18" customHeight="1" thickBot="1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803</v>
      </c>
      <c r="Z32" s="89"/>
      <c r="AA32" s="90">
        <f>SUM(B32:Y32)</f>
        <v>14399</v>
      </c>
    </row>
    <row r="33" spans="1:27" s="78" customFormat="1" ht="18" customHeight="1" thickBot="1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>
        <v>2</v>
      </c>
      <c r="Y33" s="109"/>
      <c r="Z33" s="107">
        <f t="shared" ref="Z33:Z39" si="11">SUM(B33:X33)</f>
        <v>4253</v>
      </c>
      <c r="AA33" s="114"/>
    </row>
    <row r="34" spans="1:27" s="78" customFormat="1" ht="18" customHeight="1" thickBot="1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>
        <v>0</v>
      </c>
      <c r="Y34" s="109"/>
      <c r="Z34" s="107">
        <f t="shared" si="11"/>
        <v>1363</v>
      </c>
      <c r="AA34" s="114"/>
    </row>
    <row r="35" spans="1:27" s="78" customFormat="1" ht="18" customHeight="1" thickBot="1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>
        <v>0</v>
      </c>
      <c r="Y35" s="109"/>
      <c r="Z35" s="107">
        <f t="shared" si="11"/>
        <v>527</v>
      </c>
      <c r="AA35" s="114"/>
    </row>
    <row r="36" spans="1:27" s="78" customFormat="1" ht="18" customHeight="1" thickBot="1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>
        <v>0</v>
      </c>
      <c r="Y36" s="109"/>
      <c r="Z36" s="107">
        <f t="shared" si="11"/>
        <v>2031</v>
      </c>
      <c r="AA36" s="114"/>
    </row>
    <row r="37" spans="1:27" s="78" customFormat="1" ht="18" customHeight="1" thickBot="1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>
        <v>0</v>
      </c>
      <c r="Y37" s="109"/>
      <c r="Z37" s="107">
        <f t="shared" si="11"/>
        <v>1</v>
      </c>
      <c r="AA37" s="114"/>
    </row>
    <row r="38" spans="1:27" s="78" customFormat="1" ht="18" customHeight="1" thickBot="1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>
        <v>801</v>
      </c>
      <c r="Y38" s="109"/>
      <c r="Z38" s="107">
        <f t="shared" si="11"/>
        <v>6153</v>
      </c>
      <c r="AA38" s="114"/>
    </row>
    <row r="39" spans="1:27" s="78" customFormat="1" ht="18" customHeight="1" thickBot="1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>
        <v>0</v>
      </c>
      <c r="Y39" s="109"/>
      <c r="Z39" s="107">
        <f t="shared" si="11"/>
        <v>71</v>
      </c>
      <c r="AA39" s="114"/>
    </row>
    <row r="40" spans="1:27" s="78" customFormat="1" ht="18" customHeight="1" thickBot="1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1442</v>
      </c>
      <c r="Z40" s="89"/>
      <c r="AA40" s="90">
        <f>SUM(B40:Y40)</f>
        <v>16656</v>
      </c>
    </row>
    <row r="41" spans="1:27" s="78" customFormat="1" ht="18" customHeight="1" thickBot="1">
      <c r="A41" s="119" t="s">
        <v>114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>
        <v>1442</v>
      </c>
      <c r="Y41" s="113"/>
      <c r="Z41" s="107">
        <f>SUM(B41:X41)</f>
        <v>16656</v>
      </c>
      <c r="AA41" s="114"/>
    </row>
    <row r="42" spans="1:27" s="78" customFormat="1" ht="18" customHeight="1" thickBot="1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206</v>
      </c>
      <c r="Z45" s="89"/>
      <c r="AA45" s="90">
        <f>SUM(B45:Y45)</f>
        <v>2712</v>
      </c>
    </row>
    <row r="46" spans="1:27" s="78" customFormat="1" ht="18" customHeight="1" thickBot="1">
      <c r="A46" s="115" t="s">
        <v>170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>
        <v>0</v>
      </c>
      <c r="Y46" s="113"/>
      <c r="Z46" s="107">
        <f t="shared" ref="Z46:Z51" si="20">SUM(B46:X46)</f>
        <v>4</v>
      </c>
      <c r="AA46" s="114"/>
    </row>
    <row r="47" spans="1:27" s="78" customFormat="1" ht="18" customHeight="1" thickBot="1">
      <c r="A47" s="115" t="s">
        <v>100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>
        <v>0</v>
      </c>
      <c r="Y47" s="113"/>
      <c r="Z47" s="107">
        <f t="shared" si="20"/>
        <v>3</v>
      </c>
      <c r="AA47" s="114"/>
    </row>
    <row r="48" spans="1:27" s="78" customFormat="1" ht="18" customHeight="1" thickBot="1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>
        <v>88</v>
      </c>
      <c r="Y48" s="113"/>
      <c r="Z48" s="107">
        <f t="shared" si="20"/>
        <v>1341</v>
      </c>
      <c r="AA48" s="114"/>
    </row>
    <row r="49" spans="1:27" s="78" customFormat="1" ht="18" customHeight="1" thickBot="1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>
        <v>94</v>
      </c>
      <c r="Y49" s="113"/>
      <c r="Z49" s="107">
        <f t="shared" si="20"/>
        <v>984</v>
      </c>
      <c r="AA49" s="114"/>
    </row>
    <row r="50" spans="1:27" s="78" customFormat="1" ht="18" customHeight="1" thickBot="1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>
        <v>19</v>
      </c>
      <c r="Y50" s="113"/>
      <c r="Z50" s="107">
        <f t="shared" si="20"/>
        <v>338</v>
      </c>
      <c r="AA50" s="114"/>
    </row>
    <row r="51" spans="1:27" s="78" customFormat="1" ht="18" customHeight="1" thickBot="1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>
        <v>5</v>
      </c>
      <c r="Y51" s="113"/>
      <c r="Z51" s="107">
        <f t="shared" si="20"/>
        <v>42</v>
      </c>
      <c r="AA51" s="114"/>
    </row>
    <row r="52" spans="1:27" s="78" customFormat="1" ht="18" customHeight="1" thickBot="1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39</v>
      </c>
      <c r="Z52" s="89"/>
      <c r="AA52" s="90">
        <f>SUM(B52:Y52)</f>
        <v>492</v>
      </c>
    </row>
    <row r="53" spans="1:27" s="78" customFormat="1" ht="18" customHeight="1" thickBot="1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>
        <v>13</v>
      </c>
      <c r="Y53" s="113"/>
      <c r="Z53" s="107">
        <f>SUM(B53:X53)</f>
        <v>136</v>
      </c>
      <c r="AA53" s="114"/>
    </row>
    <row r="54" spans="1:27" s="78" customFormat="1" ht="18" customHeight="1" thickBot="1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>
        <v>4</v>
      </c>
      <c r="Y54" s="113"/>
      <c r="Z54" s="107">
        <f>SUM(B54:X54)</f>
        <v>11</v>
      </c>
      <c r="AA54" s="114"/>
    </row>
    <row r="55" spans="1:27" s="78" customFormat="1" ht="18" customHeight="1" thickBot="1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>
        <v>0</v>
      </c>
      <c r="Y55" s="113"/>
      <c r="Z55" s="107">
        <f>SUM(B55:X55)</f>
        <v>32</v>
      </c>
      <c r="AA55" s="114"/>
    </row>
    <row r="56" spans="1:27" s="78" customFormat="1" ht="18" customHeight="1" thickBot="1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>
        <v>22</v>
      </c>
      <c r="Y56" s="113"/>
      <c r="Z56" s="107">
        <f>SUM(B56:X56)</f>
        <v>313</v>
      </c>
      <c r="AA56" s="114"/>
    </row>
    <row r="57" spans="1:27" s="78" customFormat="1" ht="18" customHeight="1" thickBot="1">
      <c r="A57" s="135" t="s">
        <v>101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60</v>
      </c>
      <c r="Z57" s="89"/>
      <c r="AA57" s="90">
        <f>SUM(B57:Y57)</f>
        <v>414</v>
      </c>
    </row>
    <row r="58" spans="1:27" s="78" customFormat="1" ht="18" customHeight="1" thickBot="1">
      <c r="A58" s="202" t="s">
        <v>92</v>
      </c>
      <c r="B58" s="210" t="s">
        <v>152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>
        <v>8</v>
      </c>
      <c r="Y58" s="113"/>
      <c r="Z58" s="107">
        <f>SUM(B58:X58)</f>
        <v>81</v>
      </c>
      <c r="AA58" s="114"/>
    </row>
    <row r="59" spans="1:27" s="78" customFormat="1" ht="18" customHeight="1" thickBot="1">
      <c r="A59" s="202" t="s">
        <v>93</v>
      </c>
      <c r="B59" s="210" t="s">
        <v>152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>
        <v>0</v>
      </c>
      <c r="Y59" s="113"/>
      <c r="Z59" s="107">
        <f t="shared" ref="Z59:Z65" si="23">SUM(B59:X59)</f>
        <v>0</v>
      </c>
      <c r="AA59" s="114"/>
    </row>
    <row r="60" spans="1:27" s="78" customFormat="1" ht="18" customHeight="1" thickBot="1">
      <c r="A60" s="204" t="s">
        <v>136</v>
      </c>
      <c r="B60" s="210" t="s">
        <v>152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>
        <v>3</v>
      </c>
      <c r="Y60" s="113"/>
      <c r="Z60" s="107">
        <f t="shared" si="23"/>
        <v>13</v>
      </c>
      <c r="AA60" s="114"/>
    </row>
    <row r="61" spans="1:27" s="78" customFormat="1" ht="18" customHeight="1" thickBot="1">
      <c r="A61" s="204" t="s">
        <v>95</v>
      </c>
      <c r="B61" s="210" t="s">
        <v>152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>
        <v>0</v>
      </c>
      <c r="Y61" s="113"/>
      <c r="Z61" s="107">
        <f t="shared" si="23"/>
        <v>4</v>
      </c>
      <c r="AA61" s="114"/>
    </row>
    <row r="62" spans="1:27" s="78" customFormat="1" ht="18" customHeight="1" thickBot="1">
      <c r="A62" s="202" t="s">
        <v>96</v>
      </c>
      <c r="B62" s="210" t="s">
        <v>152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>
        <v>2</v>
      </c>
      <c r="Y62" s="113"/>
      <c r="Z62" s="107">
        <f t="shared" si="23"/>
        <v>7</v>
      </c>
      <c r="AA62" s="114"/>
    </row>
    <row r="63" spans="1:27" s="78" customFormat="1" ht="18" customHeight="1" thickBot="1">
      <c r="A63" s="202" t="s">
        <v>97</v>
      </c>
      <c r="B63" s="210" t="s">
        <v>152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>
        <v>4</v>
      </c>
      <c r="Y63" s="113"/>
      <c r="Z63" s="107">
        <f t="shared" si="23"/>
        <v>78</v>
      </c>
      <c r="AA63" s="114"/>
    </row>
    <row r="64" spans="1:27" s="78" customFormat="1" ht="18" customHeight="1" thickBot="1">
      <c r="A64" s="202" t="s">
        <v>98</v>
      </c>
      <c r="B64" s="210" t="s">
        <v>152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>
        <v>33</v>
      </c>
      <c r="Y64" s="113"/>
      <c r="Z64" s="107">
        <f t="shared" si="23"/>
        <v>208</v>
      </c>
      <c r="AA64" s="114"/>
    </row>
    <row r="65" spans="1:27" s="78" customFormat="1" ht="18" customHeight="1" thickBot="1">
      <c r="A65" s="202" t="s">
        <v>99</v>
      </c>
      <c r="B65" s="210" t="s">
        <v>152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>
        <v>10</v>
      </c>
      <c r="Y65" s="113"/>
      <c r="Z65" s="107">
        <f t="shared" si="23"/>
        <v>30</v>
      </c>
      <c r="AA65" s="114"/>
    </row>
    <row r="66" spans="1:27" s="78" customFormat="1" ht="18" customHeight="1" thickBot="1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13984</v>
      </c>
      <c r="Z66" s="89"/>
      <c r="AA66" s="90">
        <f>SUM(AA3:AA65)</f>
        <v>194701</v>
      </c>
    </row>
    <row r="67" spans="1:27" s="78" customFormat="1" ht="18" customHeight="1" thickBot="1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14362</v>
      </c>
      <c r="Y67" s="93"/>
      <c r="Z67" s="93">
        <f>SUM(Z4:Z66)</f>
        <v>195564</v>
      </c>
      <c r="AA67" s="94"/>
    </row>
    <row r="68" spans="1:27" s="78" customFormat="1" ht="18" customHeight="1">
      <c r="A68" s="167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>
      <c r="A69" s="167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>
      <c r="A70" s="224">
        <v>2016</v>
      </c>
      <c r="B70" s="125" t="s">
        <v>115</v>
      </c>
      <c r="C70" s="125" t="s">
        <v>116</v>
      </c>
      <c r="D70" s="125" t="s">
        <v>117</v>
      </c>
      <c r="E70" s="125" t="s">
        <v>118</v>
      </c>
      <c r="F70" s="125" t="s">
        <v>119</v>
      </c>
      <c r="G70" s="125" t="s">
        <v>120</v>
      </c>
      <c r="H70" s="125" t="s">
        <v>121</v>
      </c>
      <c r="I70" s="125" t="s">
        <v>122</v>
      </c>
      <c r="J70" s="125" t="s">
        <v>123</v>
      </c>
      <c r="K70" s="125" t="s">
        <v>124</v>
      </c>
      <c r="L70" s="125" t="s">
        <v>125</v>
      </c>
      <c r="M70" s="125" t="s">
        <v>126</v>
      </c>
      <c r="N70" s="125" t="s">
        <v>127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>
      <c r="A71" s="225" t="s">
        <v>73</v>
      </c>
      <c r="B71" s="226">
        <f>C66</f>
        <v>16629</v>
      </c>
      <c r="C71" s="226">
        <f>E66</f>
        <v>20363</v>
      </c>
      <c r="D71" s="226">
        <f>G66</f>
        <v>18620</v>
      </c>
      <c r="E71" s="226">
        <f>I66</f>
        <v>17888</v>
      </c>
      <c r="F71" s="226">
        <f>K66</f>
        <v>16499</v>
      </c>
      <c r="G71" s="226">
        <f>M66</f>
        <v>16205</v>
      </c>
      <c r="H71" s="226">
        <f>O66</f>
        <v>14918</v>
      </c>
      <c r="I71" s="226">
        <f>Q66</f>
        <v>15157</v>
      </c>
      <c r="J71" s="226">
        <f>S66</f>
        <v>14457</v>
      </c>
      <c r="K71" s="226">
        <f>U66</f>
        <v>14746</v>
      </c>
      <c r="L71" s="226">
        <f>W66</f>
        <v>15235</v>
      </c>
      <c r="M71" s="226">
        <f>Y66</f>
        <v>13984</v>
      </c>
      <c r="N71" s="226">
        <f>SUM(B71:M71)</f>
        <v>194701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>
      <c r="A72" s="106" t="s">
        <v>74</v>
      </c>
      <c r="B72" s="227">
        <f>B67</f>
        <v>16629</v>
      </c>
      <c r="C72" s="227">
        <f>D67</f>
        <v>20364</v>
      </c>
      <c r="D72" s="227">
        <f>F67</f>
        <v>18626</v>
      </c>
      <c r="E72" s="227">
        <f>H67</f>
        <v>17888</v>
      </c>
      <c r="F72" s="227">
        <f>J67</f>
        <v>16499</v>
      </c>
      <c r="G72" s="227">
        <f>L67</f>
        <v>16205</v>
      </c>
      <c r="H72" s="227">
        <f>N67</f>
        <v>14918</v>
      </c>
      <c r="I72" s="227">
        <f>P67</f>
        <v>15157</v>
      </c>
      <c r="J72" s="227">
        <f>R67</f>
        <v>14457</v>
      </c>
      <c r="K72" s="227">
        <f>T67</f>
        <v>14765</v>
      </c>
      <c r="L72" s="227">
        <f>V67</f>
        <v>15694</v>
      </c>
      <c r="M72" s="227">
        <f>X67</f>
        <v>14362</v>
      </c>
      <c r="N72" s="227">
        <f>SUM(B72:M72)</f>
        <v>195564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>
      <c r="A73" s="106" t="s">
        <v>130</v>
      </c>
      <c r="B73" s="125">
        <v>0</v>
      </c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>
        <f>IFERROR(((M72-L72)/M72), "-")</f>
        <v>-9.2744743071995539E-2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8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Z3" sqref="AZ3:BA17"/>
    </sheetView>
  </sheetViews>
  <sheetFormatPr defaultColWidth="11.42578125" defaultRowHeight="15.75"/>
  <cols>
    <col min="1" max="1" width="65.7109375" style="78" customWidth="1"/>
    <col min="2" max="13" width="12.7109375" style="219" customWidth="1"/>
    <col min="14" max="15" width="13.7109375" style="223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>
      <c r="A1" s="212"/>
      <c r="B1" s="246">
        <v>2012</v>
      </c>
      <c r="C1" s="245"/>
      <c r="D1" s="242">
        <v>2013</v>
      </c>
      <c r="E1" s="243"/>
      <c r="F1" s="242">
        <v>2014</v>
      </c>
      <c r="G1" s="243"/>
      <c r="H1" s="242">
        <v>2015</v>
      </c>
      <c r="I1" s="243"/>
      <c r="J1" s="242">
        <v>2016</v>
      </c>
      <c r="K1" s="243"/>
      <c r="L1" s="242">
        <v>2017</v>
      </c>
      <c r="M1" s="243"/>
      <c r="N1" s="208" t="s">
        <v>32</v>
      </c>
      <c r="O1" s="208" t="s">
        <v>38</v>
      </c>
    </row>
    <row r="2" spans="1:53" ht="48" thickBot="1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>
      <c r="A3" s="138" t="s">
        <v>86</v>
      </c>
      <c r="B3" s="217"/>
      <c r="C3" s="217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57806</v>
      </c>
      <c r="L3" s="90"/>
      <c r="M3" s="90">
        <f>'Acumulado 2017'!AA3</f>
        <v>0</v>
      </c>
      <c r="N3" s="137"/>
      <c r="O3" s="137">
        <f>SUM(B3:M3)</f>
        <v>271853</v>
      </c>
      <c r="AX3" s="153" t="s">
        <v>86</v>
      </c>
      <c r="AY3" s="154">
        <f>O3</f>
        <v>271853</v>
      </c>
      <c r="AZ3" s="153" t="s">
        <v>86</v>
      </c>
      <c r="BA3" s="154">
        <v>271853</v>
      </c>
    </row>
    <row r="4" spans="1:53" ht="15.75" customHeight="1" thickBot="1">
      <c r="A4" s="139" t="s">
        <v>40</v>
      </c>
      <c r="B4" s="216">
        <v>14859</v>
      </c>
      <c r="C4" s="216"/>
      <c r="D4" s="216">
        <v>33789</v>
      </c>
      <c r="E4" s="216"/>
      <c r="F4" s="216">
        <v>43477</v>
      </c>
      <c r="G4" s="216"/>
      <c r="H4" s="216">
        <v>38275</v>
      </c>
      <c r="I4" s="216"/>
      <c r="J4" s="216">
        <f>'Acumulado 2016'!Z4</f>
        <v>25131</v>
      </c>
      <c r="K4" s="216"/>
      <c r="L4" s="216"/>
      <c r="M4" s="216"/>
      <c r="N4" s="151">
        <f>SUM(B4:M4)</f>
        <v>155531</v>
      </c>
      <c r="O4" s="151"/>
      <c r="AX4" s="155" t="s">
        <v>80</v>
      </c>
      <c r="AY4" s="156">
        <f>O8</f>
        <v>110234</v>
      </c>
      <c r="AZ4" s="155" t="s">
        <v>71</v>
      </c>
      <c r="BA4" s="156">
        <v>114677</v>
      </c>
    </row>
    <row r="5" spans="1:53" ht="16.5" thickBot="1">
      <c r="A5" s="139" t="s">
        <v>41</v>
      </c>
      <c r="B5" s="216">
        <v>16913</v>
      </c>
      <c r="C5" s="216"/>
      <c r="D5" s="216">
        <v>24990</v>
      </c>
      <c r="E5" s="216"/>
      <c r="F5" s="216">
        <v>31739</v>
      </c>
      <c r="G5" s="216"/>
      <c r="H5" s="216">
        <v>29069</v>
      </c>
      <c r="I5" s="216"/>
      <c r="J5" s="216">
        <f>'Acumulado 2016'!Z5</f>
        <v>31153</v>
      </c>
      <c r="K5" s="216"/>
      <c r="L5" s="216"/>
      <c r="M5" s="216"/>
      <c r="N5" s="151">
        <f>SUM(B5:M5)</f>
        <v>133864</v>
      </c>
      <c r="O5" s="151"/>
      <c r="AX5" s="157" t="s">
        <v>71</v>
      </c>
      <c r="AY5" s="158">
        <f>O12</f>
        <v>114677</v>
      </c>
      <c r="AZ5" s="157" t="s">
        <v>80</v>
      </c>
      <c r="BA5" s="158">
        <v>110234</v>
      </c>
    </row>
    <row r="6" spans="1:53" ht="16.5" thickBot="1">
      <c r="A6" s="139" t="s">
        <v>42</v>
      </c>
      <c r="B6" s="216">
        <v>1571</v>
      </c>
      <c r="C6" s="216"/>
      <c r="D6" s="216">
        <v>1137</v>
      </c>
      <c r="E6" s="216"/>
      <c r="F6" s="216">
        <v>2861</v>
      </c>
      <c r="G6" s="216"/>
      <c r="H6" s="216">
        <v>5222</v>
      </c>
      <c r="I6" s="216"/>
      <c r="J6" s="216">
        <f>'Acumulado 2016'!Z6</f>
        <v>1486</v>
      </c>
      <c r="K6" s="216"/>
      <c r="L6" s="216"/>
      <c r="M6" s="216"/>
      <c r="N6" s="151">
        <f>SUM(B6:M6)</f>
        <v>12277</v>
      </c>
      <c r="O6" s="151"/>
      <c r="AX6" s="155" t="s">
        <v>76</v>
      </c>
      <c r="AY6" s="156">
        <f>O40</f>
        <v>54799</v>
      </c>
      <c r="AZ6" s="155" t="s">
        <v>76</v>
      </c>
      <c r="BA6" s="156">
        <v>54799</v>
      </c>
    </row>
    <row r="7" spans="1:53" ht="16.5" thickBot="1">
      <c r="A7" s="119" t="s">
        <v>6</v>
      </c>
      <c r="B7" s="216"/>
      <c r="C7" s="216"/>
      <c r="D7" s="216"/>
      <c r="E7" s="216"/>
      <c r="F7" s="216"/>
      <c r="G7" s="216"/>
      <c r="H7" s="216"/>
      <c r="I7" s="216"/>
      <c r="J7" s="216">
        <f>'Acumulado 2016'!Z7</f>
        <v>892</v>
      </c>
      <c r="K7" s="216"/>
      <c r="L7" s="216"/>
      <c r="M7" s="216"/>
      <c r="N7" s="151">
        <f>SUM(B7:M7)</f>
        <v>892</v>
      </c>
      <c r="O7" s="151"/>
      <c r="AX7" s="157" t="s">
        <v>81</v>
      </c>
      <c r="AY7" s="158">
        <f>O28</f>
        <v>48958</v>
      </c>
      <c r="AZ7" s="157" t="s">
        <v>70</v>
      </c>
      <c r="BA7" s="158">
        <v>52384</v>
      </c>
    </row>
    <row r="8" spans="1:53" ht="16.5" thickBot="1">
      <c r="A8" s="140" t="s">
        <v>80</v>
      </c>
      <c r="B8" s="220"/>
      <c r="C8" s="217">
        <v>12226</v>
      </c>
      <c r="D8" s="220"/>
      <c r="E8" s="217">
        <v>19428</v>
      </c>
      <c r="F8" s="220"/>
      <c r="G8" s="217">
        <v>24629</v>
      </c>
      <c r="H8" s="220"/>
      <c r="I8" s="217">
        <v>25114</v>
      </c>
      <c r="J8" s="217"/>
      <c r="K8" s="217">
        <f>'Acumulado 2016'!AA8</f>
        <v>28837</v>
      </c>
      <c r="L8" s="217"/>
      <c r="M8" s="217">
        <f>'Acumulado 2017'!AA8</f>
        <v>0</v>
      </c>
      <c r="N8" s="152"/>
      <c r="O8" s="152">
        <f>SUM(B8:M8)</f>
        <v>110234</v>
      </c>
      <c r="AX8" s="155" t="s">
        <v>70</v>
      </c>
      <c r="AY8" s="156">
        <f>O32</f>
        <v>52384</v>
      </c>
      <c r="AZ8" s="155" t="s">
        <v>81</v>
      </c>
      <c r="BA8" s="156">
        <v>48958</v>
      </c>
    </row>
    <row r="9" spans="1:53" ht="16.5" thickBot="1">
      <c r="A9" s="141" t="s">
        <v>43</v>
      </c>
      <c r="B9" s="216">
        <v>11400</v>
      </c>
      <c r="C9" s="216"/>
      <c r="D9" s="216">
        <v>16629</v>
      </c>
      <c r="E9" s="216"/>
      <c r="F9" s="216">
        <v>21610</v>
      </c>
      <c r="G9" s="216"/>
      <c r="H9" s="216">
        <v>20210</v>
      </c>
      <c r="I9" s="216"/>
      <c r="J9" s="216">
        <f>'Acumulado 2016'!Z9</f>
        <v>22650</v>
      </c>
      <c r="K9" s="216"/>
      <c r="L9" s="216"/>
      <c r="M9" s="216"/>
      <c r="N9" s="150">
        <f>SUM(B9:M9)</f>
        <v>92499</v>
      </c>
      <c r="O9" s="150"/>
      <c r="AX9" s="157" t="s">
        <v>82</v>
      </c>
      <c r="AY9" s="158">
        <f>O22</f>
        <v>32452</v>
      </c>
      <c r="AZ9" s="157" t="s">
        <v>82</v>
      </c>
      <c r="BA9" s="158">
        <v>32452</v>
      </c>
    </row>
    <row r="10" spans="1:53" ht="16.5" thickBot="1">
      <c r="A10" s="141" t="s">
        <v>26</v>
      </c>
      <c r="B10" s="216">
        <v>826</v>
      </c>
      <c r="C10" s="218"/>
      <c r="D10" s="216">
        <v>2799</v>
      </c>
      <c r="E10" s="218"/>
      <c r="F10" s="216">
        <v>3019</v>
      </c>
      <c r="G10" s="218"/>
      <c r="H10" s="216">
        <v>3582</v>
      </c>
      <c r="I10" s="218"/>
      <c r="J10" s="216">
        <f>'Acumulado 2016'!Z10</f>
        <v>4025</v>
      </c>
      <c r="K10" s="218"/>
      <c r="L10" s="218"/>
      <c r="M10" s="218"/>
      <c r="N10" s="150">
        <f>SUM(B10:M10)</f>
        <v>14251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11354</v>
      </c>
    </row>
    <row r="11" spans="1:53" ht="16.5" thickBot="1">
      <c r="A11" s="142" t="s">
        <v>6</v>
      </c>
      <c r="B11" s="216" t="s">
        <v>152</v>
      </c>
      <c r="C11" s="218"/>
      <c r="D11" s="216" t="s">
        <v>152</v>
      </c>
      <c r="E11" s="218"/>
      <c r="F11" s="216" t="s">
        <v>152</v>
      </c>
      <c r="G11" s="218"/>
      <c r="H11" s="216">
        <v>1322</v>
      </c>
      <c r="I11" s="218"/>
      <c r="J11" s="216">
        <f>'Acumulado 2016'!Z11</f>
        <v>2162</v>
      </c>
      <c r="K11" s="218"/>
      <c r="L11" s="218"/>
      <c r="M11" s="218"/>
      <c r="N11" s="150">
        <f>SUM(B11:M11)</f>
        <v>3484</v>
      </c>
      <c r="O11" s="150"/>
      <c r="AX11" s="157" t="s">
        <v>83</v>
      </c>
      <c r="AY11" s="158">
        <f>O17</f>
        <v>9603</v>
      </c>
      <c r="AZ11" s="157" t="s">
        <v>83</v>
      </c>
      <c r="BA11" s="158">
        <v>9603</v>
      </c>
    </row>
    <row r="12" spans="1:53" ht="16.5" thickBot="1">
      <c r="A12" s="140" t="s">
        <v>71</v>
      </c>
      <c r="B12" s="220"/>
      <c r="C12" s="217">
        <v>3716</v>
      </c>
      <c r="D12" s="220"/>
      <c r="E12" s="217">
        <v>14214</v>
      </c>
      <c r="F12" s="220"/>
      <c r="G12" s="217">
        <v>19235</v>
      </c>
      <c r="H12" s="220"/>
      <c r="I12" s="217">
        <v>30364</v>
      </c>
      <c r="J12" s="217"/>
      <c r="K12" s="217">
        <f>'Acumulado 2016'!AA12</f>
        <v>47148</v>
      </c>
      <c r="L12" s="217"/>
      <c r="M12" s="217">
        <f>'Acumulado 2017'!AA12</f>
        <v>0</v>
      </c>
      <c r="N12" s="152"/>
      <c r="O12" s="152">
        <f>SUM(B12:M12)</f>
        <v>114677</v>
      </c>
      <c r="AX12" s="155" t="s">
        <v>68</v>
      </c>
      <c r="AY12" s="156">
        <f>O45</f>
        <v>11354</v>
      </c>
      <c r="AZ12" s="155" t="s">
        <v>4</v>
      </c>
      <c r="BA12" s="156">
        <v>6090</v>
      </c>
    </row>
    <row r="13" spans="1:53" ht="16.5" thickBot="1">
      <c r="A13" s="139" t="s">
        <v>46</v>
      </c>
      <c r="B13" s="216">
        <v>659</v>
      </c>
      <c r="C13" s="218"/>
      <c r="D13" s="216">
        <v>4242</v>
      </c>
      <c r="E13" s="218"/>
      <c r="F13" s="216">
        <v>7211</v>
      </c>
      <c r="G13" s="218"/>
      <c r="H13" s="216">
        <v>6570</v>
      </c>
      <c r="I13" s="218"/>
      <c r="J13" s="216">
        <f>'Acumulado 2016'!Z13</f>
        <v>6520</v>
      </c>
      <c r="K13" s="218"/>
      <c r="L13" s="218"/>
      <c r="M13" s="218"/>
      <c r="N13" s="150">
        <f t="shared" ref="N13:N16" si="0">SUM(B13:M13)</f>
        <v>25202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>
      <c r="A14" s="139" t="s">
        <v>47</v>
      </c>
      <c r="B14" s="216">
        <v>929</v>
      </c>
      <c r="C14" s="218"/>
      <c r="D14" s="216">
        <v>1127</v>
      </c>
      <c r="E14" s="218"/>
      <c r="F14" s="216">
        <v>57</v>
      </c>
      <c r="G14" s="218"/>
      <c r="H14" s="216">
        <v>81</v>
      </c>
      <c r="I14" s="218"/>
      <c r="J14" s="216">
        <f>'Acumulado 2016'!Z14</f>
        <v>34</v>
      </c>
      <c r="K14" s="218"/>
      <c r="L14" s="218"/>
      <c r="M14" s="218"/>
      <c r="N14" s="150">
        <f t="shared" si="0"/>
        <v>2228</v>
      </c>
      <c r="O14" s="150"/>
      <c r="AX14" s="155" t="s">
        <v>77</v>
      </c>
      <c r="AY14" s="156">
        <f>O52</f>
        <v>2352</v>
      </c>
      <c r="AZ14" s="155" t="s">
        <v>77</v>
      </c>
      <c r="BA14" s="156">
        <v>2352</v>
      </c>
    </row>
    <row r="15" spans="1:53" ht="16.5" thickBot="1">
      <c r="A15" s="139" t="s">
        <v>45</v>
      </c>
      <c r="B15" s="216">
        <v>2128</v>
      </c>
      <c r="C15" s="216"/>
      <c r="D15" s="216">
        <v>8364</v>
      </c>
      <c r="E15" s="216"/>
      <c r="F15" s="216">
        <v>3821</v>
      </c>
      <c r="G15" s="216"/>
      <c r="H15" s="216">
        <v>6298</v>
      </c>
      <c r="I15" s="216"/>
      <c r="J15" s="216">
        <f>'Acumulado 2016'!Z15</f>
        <v>11004</v>
      </c>
      <c r="K15" s="216"/>
      <c r="L15" s="216"/>
      <c r="M15" s="216"/>
      <c r="N15" s="150">
        <f t="shared" si="0"/>
        <v>31615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>
      <c r="A16" s="143" t="s">
        <v>44</v>
      </c>
      <c r="B16" s="216"/>
      <c r="C16" s="216"/>
      <c r="D16" s="216">
        <v>481</v>
      </c>
      <c r="E16" s="216"/>
      <c r="F16" s="216">
        <v>8146</v>
      </c>
      <c r="G16" s="216"/>
      <c r="H16" s="216">
        <v>17415</v>
      </c>
      <c r="I16" s="216"/>
      <c r="J16" s="216">
        <f>'Acumulado 2016'!Z16</f>
        <v>29590</v>
      </c>
      <c r="K16" s="216"/>
      <c r="L16" s="216"/>
      <c r="M16" s="216"/>
      <c r="N16" s="150">
        <f t="shared" si="0"/>
        <v>55632</v>
      </c>
      <c r="O16" s="150"/>
      <c r="AX16" s="228" t="s">
        <v>101</v>
      </c>
      <c r="AY16" s="156">
        <f>O77</f>
        <v>414</v>
      </c>
      <c r="AZ16" s="155" t="s">
        <v>7</v>
      </c>
      <c r="BA16" s="156">
        <v>475</v>
      </c>
    </row>
    <row r="17" spans="1:53" ht="16.5" thickBot="1">
      <c r="A17" s="140" t="s">
        <v>83</v>
      </c>
      <c r="B17" s="220"/>
      <c r="C17" s="217">
        <v>1656</v>
      </c>
      <c r="D17" s="220"/>
      <c r="E17" s="217">
        <v>1868</v>
      </c>
      <c r="F17" s="220"/>
      <c r="G17" s="217">
        <v>2273</v>
      </c>
      <c r="H17" s="220"/>
      <c r="I17" s="217">
        <v>1857</v>
      </c>
      <c r="J17" s="217"/>
      <c r="K17" s="217">
        <f>'Acumulado 2016'!AA17</f>
        <v>1949</v>
      </c>
      <c r="L17" s="217"/>
      <c r="M17" s="217">
        <f>'Acumulado 2017'!AA17</f>
        <v>0</v>
      </c>
      <c r="N17" s="152"/>
      <c r="O17" s="152">
        <f>SUM(B17:M17)</f>
        <v>9603</v>
      </c>
      <c r="AX17" s="157" t="s">
        <v>84</v>
      </c>
      <c r="AY17" s="158">
        <f>O57</f>
        <v>1854</v>
      </c>
      <c r="AZ17" s="230" t="s">
        <v>101</v>
      </c>
      <c r="BA17" s="158">
        <v>414</v>
      </c>
    </row>
    <row r="18" spans="1:53" ht="16.5" thickBot="1">
      <c r="A18" s="139" t="s">
        <v>21</v>
      </c>
      <c r="B18" s="216">
        <v>676</v>
      </c>
      <c r="C18" s="216"/>
      <c r="D18" s="216">
        <v>671</v>
      </c>
      <c r="E18" s="216"/>
      <c r="F18" s="216">
        <v>591</v>
      </c>
      <c r="G18" s="216"/>
      <c r="H18" s="216">
        <v>489</v>
      </c>
      <c r="I18" s="216"/>
      <c r="J18" s="216">
        <f>'Acumulado 2016'!Z18</f>
        <v>589</v>
      </c>
      <c r="K18" s="216"/>
      <c r="L18" s="216"/>
      <c r="M18" s="216"/>
      <c r="N18" s="150">
        <f t="shared" ref="N18:N21" si="1">SUM(B18:M18)</f>
        <v>3016</v>
      </c>
      <c r="O18" s="150"/>
      <c r="S18" s="118"/>
      <c r="AX18" s="161" t="s">
        <v>38</v>
      </c>
      <c r="AY18" s="162">
        <f>SUM(AY3:AY17)</f>
        <v>720614</v>
      </c>
      <c r="AZ18" s="161" t="s">
        <v>38</v>
      </c>
      <c r="BA18" s="162">
        <f>SUM(BA3:BA17)</f>
        <v>720614</v>
      </c>
    </row>
    <row r="19" spans="1:53" ht="16.5" thickBot="1">
      <c r="A19" s="139" t="s">
        <v>5</v>
      </c>
      <c r="B19" s="216">
        <v>809</v>
      </c>
      <c r="C19" s="216"/>
      <c r="D19" s="216">
        <v>1046</v>
      </c>
      <c r="E19" s="216"/>
      <c r="F19" s="216">
        <v>1513</v>
      </c>
      <c r="G19" s="216"/>
      <c r="H19" s="216">
        <v>1145</v>
      </c>
      <c r="I19" s="216"/>
      <c r="J19" s="216">
        <f>'Acumulado 2016'!Z19</f>
        <v>1026</v>
      </c>
      <c r="K19" s="216"/>
      <c r="L19" s="216"/>
      <c r="M19" s="216"/>
      <c r="N19" s="150">
        <f t="shared" si="1"/>
        <v>5539</v>
      </c>
      <c r="O19" s="150"/>
    </row>
    <row r="20" spans="1:53" ht="16.5" thickBot="1">
      <c r="A20" s="139" t="s">
        <v>45</v>
      </c>
      <c r="B20" s="216">
        <v>171</v>
      </c>
      <c r="C20" s="216"/>
      <c r="D20" s="216">
        <v>149</v>
      </c>
      <c r="E20" s="216"/>
      <c r="F20" s="216">
        <v>159</v>
      </c>
      <c r="G20" s="216"/>
      <c r="H20" s="216">
        <v>217</v>
      </c>
      <c r="I20" s="216"/>
      <c r="J20" s="216">
        <f>'Acumulado 2016'!Z20</f>
        <v>317</v>
      </c>
      <c r="K20" s="216"/>
      <c r="L20" s="216"/>
      <c r="M20" s="216"/>
      <c r="N20" s="150">
        <f t="shared" si="1"/>
        <v>1013</v>
      </c>
      <c r="O20" s="150"/>
    </row>
    <row r="21" spans="1:53" ht="16.5" thickBot="1">
      <c r="A21" s="139" t="s">
        <v>15</v>
      </c>
      <c r="B21" s="216"/>
      <c r="C21" s="216"/>
      <c r="D21" s="216">
        <v>2</v>
      </c>
      <c r="E21" s="216"/>
      <c r="F21" s="216">
        <v>10</v>
      </c>
      <c r="G21" s="216"/>
      <c r="H21" s="216">
        <v>6</v>
      </c>
      <c r="I21" s="216"/>
      <c r="J21" s="216">
        <f>'Acumulado 2016'!Z21</f>
        <v>17</v>
      </c>
      <c r="K21" s="216"/>
      <c r="L21" s="216"/>
      <c r="M21" s="216"/>
      <c r="N21" s="150">
        <f t="shared" si="1"/>
        <v>35</v>
      </c>
      <c r="O21" s="150"/>
    </row>
    <row r="22" spans="1:53" ht="16.5" thickBot="1">
      <c r="A22" s="140" t="s">
        <v>82</v>
      </c>
      <c r="B22" s="220"/>
      <c r="C22" s="217">
        <v>1672</v>
      </c>
      <c r="D22" s="220"/>
      <c r="E22" s="217">
        <v>4187</v>
      </c>
      <c r="F22" s="220"/>
      <c r="G22" s="217">
        <v>5559</v>
      </c>
      <c r="H22" s="220"/>
      <c r="I22" s="217">
        <v>9632</v>
      </c>
      <c r="J22" s="217"/>
      <c r="K22" s="217">
        <f>'Acumulado 2016'!AA22</f>
        <v>11402</v>
      </c>
      <c r="L22" s="217"/>
      <c r="M22" s="217">
        <f>'Acumulado 2017'!AA22</f>
        <v>0</v>
      </c>
      <c r="N22" s="152"/>
      <c r="O22" s="152">
        <f>SUM(B22:M22)</f>
        <v>32452</v>
      </c>
    </row>
    <row r="23" spans="1:53" ht="16.5" thickBot="1">
      <c r="A23" s="144" t="s">
        <v>48</v>
      </c>
      <c r="B23" s="216">
        <v>173</v>
      </c>
      <c r="C23" s="216"/>
      <c r="D23" s="216">
        <v>363</v>
      </c>
      <c r="E23" s="216"/>
      <c r="F23" s="216">
        <v>474</v>
      </c>
      <c r="G23" s="216"/>
      <c r="H23" s="216">
        <v>951</v>
      </c>
      <c r="I23" s="216"/>
      <c r="J23" s="216">
        <f>'Acumulado 2016'!Z23</f>
        <v>725</v>
      </c>
      <c r="K23" s="216"/>
      <c r="L23" s="216"/>
      <c r="M23" s="216"/>
      <c r="N23" s="150">
        <f t="shared" ref="N23:N27" si="2">SUM(B23:M23)</f>
        <v>2686</v>
      </c>
      <c r="O23" s="150"/>
    </row>
    <row r="24" spans="1:53" ht="16.5" thickBot="1">
      <c r="A24" s="139" t="s">
        <v>5</v>
      </c>
      <c r="B24" s="216">
        <v>160</v>
      </c>
      <c r="C24" s="216"/>
      <c r="D24" s="216">
        <v>361</v>
      </c>
      <c r="E24" s="216"/>
      <c r="F24" s="216">
        <v>420</v>
      </c>
      <c r="G24" s="216"/>
      <c r="H24" s="216">
        <v>1164</v>
      </c>
      <c r="I24" s="216"/>
      <c r="J24" s="216">
        <f>'Acumulado 2016'!Z24</f>
        <v>1703</v>
      </c>
      <c r="K24" s="216"/>
      <c r="L24" s="216"/>
      <c r="M24" s="216"/>
      <c r="N24" s="150">
        <f t="shared" si="2"/>
        <v>3808</v>
      </c>
      <c r="O24" s="150"/>
    </row>
    <row r="25" spans="1:53" ht="16.5" thickBot="1">
      <c r="A25" s="139" t="s">
        <v>52</v>
      </c>
      <c r="B25" s="216">
        <v>117</v>
      </c>
      <c r="C25" s="216"/>
      <c r="D25" s="216">
        <v>1583</v>
      </c>
      <c r="E25" s="216"/>
      <c r="F25" s="216">
        <v>2540</v>
      </c>
      <c r="G25" s="216"/>
      <c r="H25" s="216">
        <v>5908</v>
      </c>
      <c r="I25" s="216"/>
      <c r="J25" s="216">
        <f>'Acumulado 2016'!Z25</f>
        <v>6536</v>
      </c>
      <c r="K25" s="216"/>
      <c r="L25" s="216"/>
      <c r="M25" s="216"/>
      <c r="N25" s="150">
        <f t="shared" si="2"/>
        <v>16684</v>
      </c>
      <c r="O25" s="150"/>
    </row>
    <row r="26" spans="1:53" ht="16.5" thickBot="1">
      <c r="A26" s="139" t="s">
        <v>53</v>
      </c>
      <c r="B26" s="216">
        <v>53</v>
      </c>
      <c r="C26" s="218"/>
      <c r="D26" s="216">
        <v>504</v>
      </c>
      <c r="E26" s="218"/>
      <c r="F26" s="216">
        <v>952</v>
      </c>
      <c r="G26" s="218"/>
      <c r="H26" s="216">
        <v>711</v>
      </c>
      <c r="I26" s="218"/>
      <c r="J26" s="216">
        <f>'Acumulado 2016'!Z26</f>
        <v>775</v>
      </c>
      <c r="K26" s="218"/>
      <c r="L26" s="218"/>
      <c r="M26" s="218"/>
      <c r="N26" s="150">
        <f t="shared" si="2"/>
        <v>2995</v>
      </c>
      <c r="O26" s="150"/>
    </row>
    <row r="27" spans="1:53" ht="16.5" thickBot="1">
      <c r="A27" s="201" t="s">
        <v>137</v>
      </c>
      <c r="B27" s="216">
        <v>1169</v>
      </c>
      <c r="C27" s="216"/>
      <c r="D27" s="216">
        <v>1376</v>
      </c>
      <c r="E27" s="216"/>
      <c r="F27" s="216">
        <v>1173</v>
      </c>
      <c r="G27" s="216"/>
      <c r="H27" s="216">
        <v>898</v>
      </c>
      <c r="I27" s="216"/>
      <c r="J27" s="216">
        <f>'Acumulado 2016'!Z27</f>
        <v>1663</v>
      </c>
      <c r="K27" s="216"/>
      <c r="L27" s="216"/>
      <c r="M27" s="216"/>
      <c r="N27" s="150">
        <f t="shared" si="2"/>
        <v>6279</v>
      </c>
      <c r="O27" s="150"/>
    </row>
    <row r="28" spans="1:53" ht="16.5" thickBot="1">
      <c r="A28" s="140" t="s">
        <v>81</v>
      </c>
      <c r="B28" s="220"/>
      <c r="C28" s="217">
        <v>2153</v>
      </c>
      <c r="D28" s="220"/>
      <c r="E28" s="217">
        <v>8566</v>
      </c>
      <c r="F28" s="220"/>
      <c r="G28" s="217">
        <v>11917</v>
      </c>
      <c r="H28" s="220"/>
      <c r="I28" s="217">
        <v>13638</v>
      </c>
      <c r="J28" s="217"/>
      <c r="K28" s="217">
        <f>'Acumulado 2016'!AA28</f>
        <v>12684</v>
      </c>
      <c r="L28" s="217"/>
      <c r="M28" s="217">
        <f>'Acumulado 2017'!AA28</f>
        <v>0</v>
      </c>
      <c r="N28" s="152"/>
      <c r="O28" s="152">
        <f>SUM(B28:M28)</f>
        <v>48958</v>
      </c>
    </row>
    <row r="29" spans="1:53" ht="16.5" thickBot="1">
      <c r="A29" s="139" t="s">
        <v>54</v>
      </c>
      <c r="B29" s="216">
        <v>2005</v>
      </c>
      <c r="C29" s="216"/>
      <c r="D29" s="216">
        <v>8091</v>
      </c>
      <c r="E29" s="216"/>
      <c r="F29" s="216">
        <v>11520</v>
      </c>
      <c r="G29" s="216"/>
      <c r="H29" s="216">
        <v>13191</v>
      </c>
      <c r="I29" s="216"/>
      <c r="J29" s="216">
        <f>'Acumulado 2016'!Z29</f>
        <v>12004</v>
      </c>
      <c r="K29" s="216"/>
      <c r="L29" s="216"/>
      <c r="M29" s="216"/>
      <c r="N29" s="150">
        <f t="shared" ref="N29:N31" si="3">SUM(B29:M29)</f>
        <v>46811</v>
      </c>
      <c r="O29" s="150"/>
    </row>
    <row r="30" spans="1:53" ht="16.5" thickBot="1">
      <c r="A30" s="119" t="s">
        <v>153</v>
      </c>
      <c r="B30" s="216" t="s">
        <v>152</v>
      </c>
      <c r="C30" s="216"/>
      <c r="D30" s="216" t="s">
        <v>152</v>
      </c>
      <c r="E30" s="216"/>
      <c r="F30" s="216" t="s">
        <v>152</v>
      </c>
      <c r="G30" s="216"/>
      <c r="H30" s="216" t="s">
        <v>152</v>
      </c>
      <c r="I30" s="216"/>
      <c r="J30" s="216">
        <f>'Acumulado 2016'!Z30</f>
        <v>235</v>
      </c>
      <c r="K30" s="216"/>
      <c r="L30" s="216"/>
      <c r="M30" s="216"/>
      <c r="N30" s="150">
        <f t="shared" si="3"/>
        <v>235</v>
      </c>
      <c r="O30" s="150"/>
    </row>
    <row r="31" spans="1:53" ht="16.5" thickBot="1">
      <c r="A31" s="139" t="s">
        <v>45</v>
      </c>
      <c r="B31" s="216">
        <v>148</v>
      </c>
      <c r="C31" s="216"/>
      <c r="D31" s="216">
        <v>475</v>
      </c>
      <c r="E31" s="216"/>
      <c r="F31" s="216">
        <v>397</v>
      </c>
      <c r="G31" s="216"/>
      <c r="H31" s="216">
        <v>447</v>
      </c>
      <c r="I31" s="216"/>
      <c r="J31" s="216">
        <f>'Acumulado 2016'!Z31</f>
        <v>445</v>
      </c>
      <c r="K31" s="216"/>
      <c r="L31" s="216"/>
      <c r="M31" s="216"/>
      <c r="N31" s="150">
        <f t="shared" si="3"/>
        <v>1912</v>
      </c>
      <c r="O31" s="150"/>
    </row>
    <row r="32" spans="1:53" ht="16.5" thickBot="1">
      <c r="A32" s="140" t="s">
        <v>70</v>
      </c>
      <c r="B32" s="220"/>
      <c r="C32" s="217">
        <v>1526</v>
      </c>
      <c r="D32" s="220"/>
      <c r="E32" s="217">
        <v>8296</v>
      </c>
      <c r="F32" s="220"/>
      <c r="G32" s="217">
        <v>12537</v>
      </c>
      <c r="H32" s="220"/>
      <c r="I32" s="217">
        <v>15626</v>
      </c>
      <c r="J32" s="217"/>
      <c r="K32" s="217">
        <f>'Acumulado 2016'!AA32</f>
        <v>14399</v>
      </c>
      <c r="L32" s="217"/>
      <c r="M32" s="217">
        <f>'Acumulado 2017'!AA32</f>
        <v>0</v>
      </c>
      <c r="N32" s="152"/>
      <c r="O32" s="152">
        <f>SUM(B32:M32)</f>
        <v>52384</v>
      </c>
    </row>
    <row r="33" spans="1:15" ht="16.5" thickBot="1">
      <c r="A33" s="139" t="s">
        <v>6</v>
      </c>
      <c r="B33" s="216">
        <v>1200</v>
      </c>
      <c r="C33" s="216"/>
      <c r="D33" s="216">
        <v>1834</v>
      </c>
      <c r="E33" s="216"/>
      <c r="F33" s="216">
        <v>2489</v>
      </c>
      <c r="G33" s="216"/>
      <c r="H33" s="216">
        <v>5832</v>
      </c>
      <c r="I33" s="216"/>
      <c r="J33" s="216">
        <f>'Acumulado 2016'!Z33</f>
        <v>4253</v>
      </c>
      <c r="K33" s="216"/>
      <c r="L33" s="216"/>
      <c r="M33" s="216"/>
      <c r="N33" s="150">
        <f t="shared" ref="N33:N39" si="4">SUM(B33:M33)</f>
        <v>15608</v>
      </c>
      <c r="O33" s="150"/>
    </row>
    <row r="34" spans="1:15" ht="16.5" thickBot="1">
      <c r="A34" s="139" t="s">
        <v>30</v>
      </c>
      <c r="B34" s="216">
        <v>112</v>
      </c>
      <c r="C34" s="216"/>
      <c r="D34" s="216">
        <v>3361</v>
      </c>
      <c r="E34" s="216"/>
      <c r="F34" s="216">
        <v>4160</v>
      </c>
      <c r="G34" s="216"/>
      <c r="H34" s="216">
        <v>2945</v>
      </c>
      <c r="I34" s="216"/>
      <c r="J34" s="216">
        <f>'Acumulado 2016'!Z34</f>
        <v>1363</v>
      </c>
      <c r="K34" s="216"/>
      <c r="L34" s="216"/>
      <c r="M34" s="216"/>
      <c r="N34" s="150">
        <f t="shared" si="4"/>
        <v>11941</v>
      </c>
      <c r="O34" s="150"/>
    </row>
    <row r="35" spans="1:15" ht="16.5" thickBot="1">
      <c r="A35" s="139" t="s">
        <v>45</v>
      </c>
      <c r="B35" s="216">
        <v>214</v>
      </c>
      <c r="C35" s="216"/>
      <c r="D35" s="216">
        <v>501</v>
      </c>
      <c r="E35" s="216"/>
      <c r="F35" s="216">
        <v>788</v>
      </c>
      <c r="G35" s="216"/>
      <c r="H35" s="216">
        <v>605</v>
      </c>
      <c r="I35" s="216"/>
      <c r="J35" s="216">
        <f>'Acumulado 2016'!Z35</f>
        <v>527</v>
      </c>
      <c r="K35" s="216"/>
      <c r="L35" s="216"/>
      <c r="M35" s="216"/>
      <c r="N35" s="150">
        <f t="shared" si="4"/>
        <v>2635</v>
      </c>
      <c r="O35" s="150"/>
    </row>
    <row r="36" spans="1:15" ht="16.5" thickBot="1">
      <c r="A36" s="139" t="s">
        <v>47</v>
      </c>
      <c r="B36" s="216"/>
      <c r="C36" s="216"/>
      <c r="D36" s="216">
        <v>2000</v>
      </c>
      <c r="E36" s="216"/>
      <c r="F36" s="216">
        <v>1770</v>
      </c>
      <c r="G36" s="216"/>
      <c r="H36" s="216">
        <v>2224</v>
      </c>
      <c r="I36" s="216"/>
      <c r="J36" s="216">
        <f>'Acumulado 2016'!Z36</f>
        <v>2031</v>
      </c>
      <c r="K36" s="216"/>
      <c r="L36" s="216"/>
      <c r="M36" s="216"/>
      <c r="N36" s="150">
        <f t="shared" si="4"/>
        <v>8025</v>
      </c>
      <c r="O36" s="150"/>
    </row>
    <row r="37" spans="1:15" ht="16.5" thickBot="1">
      <c r="A37" s="142" t="s">
        <v>55</v>
      </c>
      <c r="B37" s="216"/>
      <c r="C37" s="216"/>
      <c r="D37" s="216">
        <v>176</v>
      </c>
      <c r="E37" s="216"/>
      <c r="F37" s="216">
        <v>317</v>
      </c>
      <c r="G37" s="216"/>
      <c r="H37" s="216">
        <v>93</v>
      </c>
      <c r="I37" s="216"/>
      <c r="J37" s="216">
        <f>'Acumulado 2016'!Z37</f>
        <v>1</v>
      </c>
      <c r="K37" s="216"/>
      <c r="L37" s="216"/>
      <c r="M37" s="216"/>
      <c r="N37" s="150">
        <f t="shared" si="4"/>
        <v>587</v>
      </c>
      <c r="O37" s="150"/>
    </row>
    <row r="38" spans="1:15" ht="16.5" thickBot="1">
      <c r="A38" s="143" t="s">
        <v>44</v>
      </c>
      <c r="B38" s="216"/>
      <c r="C38" s="216"/>
      <c r="D38" s="216">
        <v>424</v>
      </c>
      <c r="E38" s="216"/>
      <c r="F38" s="216">
        <v>2516</v>
      </c>
      <c r="G38" s="216"/>
      <c r="H38" s="216">
        <v>3784</v>
      </c>
      <c r="I38" s="216"/>
      <c r="J38" s="216">
        <f>'Acumulado 2016'!Z38</f>
        <v>6153</v>
      </c>
      <c r="K38" s="216"/>
      <c r="L38" s="216"/>
      <c r="M38" s="216"/>
      <c r="N38" s="150">
        <f t="shared" si="4"/>
        <v>12877</v>
      </c>
      <c r="O38" s="150"/>
    </row>
    <row r="39" spans="1:15" ht="16.5" thickBot="1">
      <c r="A39" s="143" t="s">
        <v>46</v>
      </c>
      <c r="B39" s="216"/>
      <c r="C39" s="216"/>
      <c r="D39" s="216"/>
      <c r="E39" s="216"/>
      <c r="F39" s="216">
        <v>497</v>
      </c>
      <c r="G39" s="216"/>
      <c r="H39" s="216">
        <v>143</v>
      </c>
      <c r="I39" s="216"/>
      <c r="J39" s="216">
        <f>'Acumulado 2016'!Z39</f>
        <v>71</v>
      </c>
      <c r="K39" s="216"/>
      <c r="L39" s="216"/>
      <c r="M39" s="216"/>
      <c r="N39" s="150">
        <f t="shared" si="4"/>
        <v>711</v>
      </c>
      <c r="O39" s="221"/>
    </row>
    <row r="40" spans="1:15" ht="16.5" thickBot="1">
      <c r="A40" s="140" t="s">
        <v>76</v>
      </c>
      <c r="B40" s="220"/>
      <c r="C40" s="217">
        <v>2844</v>
      </c>
      <c r="D40" s="220"/>
      <c r="E40" s="217">
        <v>10260</v>
      </c>
      <c r="F40" s="220"/>
      <c r="G40" s="217">
        <v>11439</v>
      </c>
      <c r="H40" s="220"/>
      <c r="I40" s="217">
        <v>13600</v>
      </c>
      <c r="J40" s="217"/>
      <c r="K40" s="217">
        <f>'Acumulado 2016'!AA40</f>
        <v>16656</v>
      </c>
      <c r="L40" s="217"/>
      <c r="M40" s="217">
        <f>'Acumulado 2017'!AA40</f>
        <v>0</v>
      </c>
      <c r="N40" s="152"/>
      <c r="O40" s="152">
        <f>SUM(B40:M40)</f>
        <v>54799</v>
      </c>
    </row>
    <row r="41" spans="1:15" ht="16.5" thickBot="1">
      <c r="A41" s="139" t="s">
        <v>56</v>
      </c>
      <c r="B41" s="216">
        <v>2844</v>
      </c>
      <c r="C41" s="216"/>
      <c r="D41" s="216">
        <v>10260</v>
      </c>
      <c r="E41" s="216"/>
      <c r="F41" s="216">
        <v>11439</v>
      </c>
      <c r="G41" s="216"/>
      <c r="H41" s="216">
        <v>13600</v>
      </c>
      <c r="I41" s="216"/>
      <c r="J41" s="216">
        <f>'Acumulado 2016'!Z41</f>
        <v>16656</v>
      </c>
      <c r="K41" s="216"/>
      <c r="L41" s="216"/>
      <c r="M41" s="216"/>
      <c r="N41" s="150">
        <f>SUM(B41:M41)</f>
        <v>54799</v>
      </c>
      <c r="O41" s="150"/>
    </row>
    <row r="42" spans="1:15" ht="16.5" thickBot="1">
      <c r="A42" s="140" t="s">
        <v>69</v>
      </c>
      <c r="B42" s="220"/>
      <c r="C42" s="217">
        <v>515</v>
      </c>
      <c r="D42" s="220"/>
      <c r="E42" s="217">
        <v>783</v>
      </c>
      <c r="F42" s="220"/>
      <c r="G42" s="217">
        <v>666</v>
      </c>
      <c r="H42" s="220"/>
      <c r="I42" s="217">
        <v>949</v>
      </c>
      <c r="J42" s="217"/>
      <c r="K42" s="217">
        <f>'Acumulado 2016'!AA42</f>
        <v>202</v>
      </c>
      <c r="L42" s="217"/>
      <c r="M42" s="214" t="s">
        <v>152</v>
      </c>
      <c r="N42" s="152"/>
      <c r="O42" s="152">
        <f>SUM(B42:M42)</f>
        <v>3115</v>
      </c>
    </row>
    <row r="43" spans="1:15" ht="16.5" thickBot="1">
      <c r="A43" s="139" t="s">
        <v>45</v>
      </c>
      <c r="B43" s="216">
        <v>351</v>
      </c>
      <c r="C43" s="216"/>
      <c r="D43" s="216">
        <v>470</v>
      </c>
      <c r="E43" s="216"/>
      <c r="F43" s="216">
        <v>584</v>
      </c>
      <c r="G43" s="216"/>
      <c r="H43" s="216">
        <v>826</v>
      </c>
      <c r="I43" s="216"/>
      <c r="J43" s="216" t="s">
        <v>152</v>
      </c>
      <c r="K43" s="216"/>
      <c r="L43" s="216" t="s">
        <v>152</v>
      </c>
      <c r="M43" s="216"/>
      <c r="N43" s="150">
        <f t="shared" ref="N43:N44" si="5">SUM(B43:M43)</f>
        <v>2231</v>
      </c>
      <c r="O43" s="150"/>
    </row>
    <row r="44" spans="1:15" ht="16.5" thickBot="1">
      <c r="A44" s="139" t="s">
        <v>5</v>
      </c>
      <c r="B44" s="216">
        <v>164</v>
      </c>
      <c r="C44" s="216"/>
      <c r="D44" s="216">
        <v>313</v>
      </c>
      <c r="E44" s="216"/>
      <c r="F44" s="216">
        <v>82</v>
      </c>
      <c r="G44" s="216"/>
      <c r="H44" s="216">
        <v>123</v>
      </c>
      <c r="I44" s="216"/>
      <c r="J44" s="216" t="s">
        <v>152</v>
      </c>
      <c r="K44" s="216"/>
      <c r="L44" s="216" t="s">
        <v>152</v>
      </c>
      <c r="M44" s="216"/>
      <c r="N44" s="150">
        <f t="shared" si="5"/>
        <v>682</v>
      </c>
      <c r="O44" s="150"/>
    </row>
    <row r="45" spans="1:15" ht="16.5" thickBot="1">
      <c r="A45" s="140" t="s">
        <v>68</v>
      </c>
      <c r="B45" s="220"/>
      <c r="C45" s="217">
        <v>446</v>
      </c>
      <c r="D45" s="220"/>
      <c r="E45" s="217">
        <v>2210</v>
      </c>
      <c r="F45" s="220"/>
      <c r="G45" s="217">
        <v>2699</v>
      </c>
      <c r="H45" s="220"/>
      <c r="I45" s="217">
        <v>3287</v>
      </c>
      <c r="J45" s="217"/>
      <c r="K45" s="217">
        <f>'Acumulado 2016'!AA45</f>
        <v>2712</v>
      </c>
      <c r="L45" s="217"/>
      <c r="M45" s="217">
        <f>'Acumulado 2017'!AA42</f>
        <v>0</v>
      </c>
      <c r="N45" s="152"/>
      <c r="O45" s="152">
        <f>SUM(B45:M45)</f>
        <v>11354</v>
      </c>
    </row>
    <row r="46" spans="1:15" ht="16.5" thickBot="1">
      <c r="A46" s="141" t="s">
        <v>170</v>
      </c>
      <c r="B46" s="216">
        <v>3</v>
      </c>
      <c r="C46" s="218"/>
      <c r="D46" s="216">
        <v>18</v>
      </c>
      <c r="E46" s="218"/>
      <c r="F46" s="216">
        <v>15</v>
      </c>
      <c r="G46" s="218"/>
      <c r="H46" s="216">
        <v>3</v>
      </c>
      <c r="I46" s="218"/>
      <c r="J46" s="216">
        <f>'Acumulado 2016'!Z46</f>
        <v>4</v>
      </c>
      <c r="K46" s="218"/>
      <c r="L46" s="218"/>
      <c r="M46" s="218"/>
      <c r="N46" s="150">
        <f t="shared" ref="N46:N51" si="6">SUM(B46:M46)</f>
        <v>43</v>
      </c>
      <c r="O46" s="150"/>
    </row>
    <row r="47" spans="1:15" ht="16.5" thickBot="1">
      <c r="A47" s="141" t="s">
        <v>100</v>
      </c>
      <c r="B47" s="216">
        <v>0</v>
      </c>
      <c r="C47" s="216"/>
      <c r="D47" s="216">
        <v>0</v>
      </c>
      <c r="E47" s="216"/>
      <c r="F47" s="216">
        <v>0</v>
      </c>
      <c r="G47" s="216"/>
      <c r="H47" s="216">
        <v>0</v>
      </c>
      <c r="I47" s="216"/>
      <c r="J47" s="216">
        <f>'Acumulado 2016'!Z47</f>
        <v>3</v>
      </c>
      <c r="K47" s="216"/>
      <c r="L47" s="216">
        <v>0</v>
      </c>
      <c r="M47" s="216"/>
      <c r="N47" s="150">
        <f t="shared" si="6"/>
        <v>3</v>
      </c>
      <c r="O47" s="150"/>
    </row>
    <row r="48" spans="1:15" ht="16.5" thickBot="1">
      <c r="A48" s="145" t="s">
        <v>20</v>
      </c>
      <c r="B48" s="216">
        <v>243</v>
      </c>
      <c r="C48" s="218"/>
      <c r="D48" s="216">
        <v>652</v>
      </c>
      <c r="E48" s="218"/>
      <c r="F48" s="216">
        <v>663</v>
      </c>
      <c r="G48" s="218"/>
      <c r="H48" s="216">
        <v>1368</v>
      </c>
      <c r="I48" s="218"/>
      <c r="J48" s="216">
        <f>'Acumulado 2016'!Z48</f>
        <v>1341</v>
      </c>
      <c r="K48" s="218"/>
      <c r="L48" s="218"/>
      <c r="M48" s="218"/>
      <c r="N48" s="150">
        <f t="shared" si="6"/>
        <v>4267</v>
      </c>
      <c r="O48" s="150"/>
    </row>
    <row r="49" spans="1:48" ht="16.5" thickBot="1">
      <c r="A49" s="146" t="s">
        <v>49</v>
      </c>
      <c r="B49" s="216">
        <v>52</v>
      </c>
      <c r="C49" s="218"/>
      <c r="D49" s="216">
        <v>900</v>
      </c>
      <c r="E49" s="218"/>
      <c r="F49" s="216">
        <v>1666</v>
      </c>
      <c r="G49" s="218"/>
      <c r="H49" s="216">
        <v>1490</v>
      </c>
      <c r="I49" s="218"/>
      <c r="J49" s="216">
        <f>'Acumulado 2016'!Z49</f>
        <v>984</v>
      </c>
      <c r="K49" s="218"/>
      <c r="L49" s="218"/>
      <c r="M49" s="218"/>
      <c r="N49" s="150">
        <f t="shared" si="6"/>
        <v>5092</v>
      </c>
      <c r="O49" s="150"/>
    </row>
    <row r="50" spans="1:48" ht="16.5" thickBot="1">
      <c r="A50" s="147" t="s">
        <v>45</v>
      </c>
      <c r="B50" s="216">
        <v>148</v>
      </c>
      <c r="C50" s="218"/>
      <c r="D50" s="216">
        <v>531</v>
      </c>
      <c r="E50" s="218"/>
      <c r="F50" s="216">
        <v>267</v>
      </c>
      <c r="G50" s="218"/>
      <c r="H50" s="216">
        <v>328</v>
      </c>
      <c r="I50" s="218"/>
      <c r="J50" s="216">
        <f>'Acumulado 2016'!Z50</f>
        <v>338</v>
      </c>
      <c r="K50" s="218"/>
      <c r="L50" s="218"/>
      <c r="M50" s="218"/>
      <c r="N50" s="150">
        <f t="shared" si="6"/>
        <v>1612</v>
      </c>
      <c r="O50" s="150"/>
    </row>
    <row r="51" spans="1:48" ht="16.5" thickBot="1">
      <c r="A51" s="147" t="s">
        <v>5</v>
      </c>
      <c r="B51" s="216"/>
      <c r="C51" s="218"/>
      <c r="D51" s="216">
        <v>109</v>
      </c>
      <c r="E51" s="218"/>
      <c r="F51" s="216">
        <v>88</v>
      </c>
      <c r="G51" s="218"/>
      <c r="H51" s="216">
        <v>98</v>
      </c>
      <c r="I51" s="218"/>
      <c r="J51" s="216">
        <f>'Acumulado 2016'!Z51</f>
        <v>42</v>
      </c>
      <c r="K51" s="218"/>
      <c r="L51" s="218"/>
      <c r="M51" s="218"/>
      <c r="N51" s="150">
        <f t="shared" si="6"/>
        <v>337</v>
      </c>
      <c r="O51" s="150"/>
    </row>
    <row r="52" spans="1:48" ht="16.5" thickBot="1">
      <c r="A52" s="140" t="s">
        <v>77</v>
      </c>
      <c r="B52" s="220"/>
      <c r="C52" s="217">
        <v>205</v>
      </c>
      <c r="D52" s="220"/>
      <c r="E52" s="217">
        <v>605</v>
      </c>
      <c r="F52" s="220"/>
      <c r="G52" s="217">
        <v>603</v>
      </c>
      <c r="H52" s="220"/>
      <c r="I52" s="217">
        <v>447</v>
      </c>
      <c r="J52" s="217"/>
      <c r="K52" s="217">
        <f>'Acumulado 2016'!AA52</f>
        <v>492</v>
      </c>
      <c r="L52" s="217"/>
      <c r="M52" s="217">
        <f>'Acumulado 2017'!AA49</f>
        <v>0</v>
      </c>
      <c r="N52" s="152"/>
      <c r="O52" s="152">
        <f>SUM(B52:M52)</f>
        <v>2352</v>
      </c>
    </row>
    <row r="53" spans="1:48" ht="16.5" thickBot="1">
      <c r="A53" s="139" t="s">
        <v>50</v>
      </c>
      <c r="B53" s="216">
        <v>81</v>
      </c>
      <c r="C53" s="216"/>
      <c r="D53" s="216">
        <v>346</v>
      </c>
      <c r="E53" s="216"/>
      <c r="F53" s="216">
        <v>388</v>
      </c>
      <c r="G53" s="216"/>
      <c r="H53" s="216">
        <v>141</v>
      </c>
      <c r="I53" s="216"/>
      <c r="J53" s="216">
        <f>'Acumulado 2016'!Z53</f>
        <v>136</v>
      </c>
      <c r="K53" s="216"/>
      <c r="L53" s="216"/>
      <c r="M53" s="216"/>
      <c r="N53" s="150">
        <f t="shared" ref="N53:N56" si="7">SUM(B53:M53)</f>
        <v>1092</v>
      </c>
      <c r="O53" s="150"/>
    </row>
    <row r="54" spans="1:48" ht="16.5" thickBot="1">
      <c r="A54" s="141" t="s">
        <v>57</v>
      </c>
      <c r="B54" s="216">
        <v>1</v>
      </c>
      <c r="C54" s="216"/>
      <c r="D54" s="216">
        <v>13</v>
      </c>
      <c r="E54" s="216"/>
      <c r="F54" s="216">
        <v>25</v>
      </c>
      <c r="G54" s="216"/>
      <c r="H54" s="216">
        <v>16</v>
      </c>
      <c r="I54" s="216"/>
      <c r="J54" s="216">
        <f>'Acumulado 2016'!Z54</f>
        <v>11</v>
      </c>
      <c r="K54" s="216"/>
      <c r="L54" s="216"/>
      <c r="M54" s="216"/>
      <c r="N54" s="150">
        <f t="shared" si="7"/>
        <v>66</v>
      </c>
      <c r="O54" s="150"/>
    </row>
    <row r="55" spans="1:48" ht="16.5" thickBot="1">
      <c r="A55" s="141" t="s">
        <v>51</v>
      </c>
      <c r="B55" s="216">
        <v>10</v>
      </c>
      <c r="C55" s="216"/>
      <c r="D55" s="216">
        <v>126</v>
      </c>
      <c r="E55" s="216"/>
      <c r="F55" s="216">
        <v>109</v>
      </c>
      <c r="G55" s="216"/>
      <c r="H55" s="216">
        <v>56</v>
      </c>
      <c r="I55" s="216"/>
      <c r="J55" s="216">
        <f>'Acumulado 2016'!Z55</f>
        <v>32</v>
      </c>
      <c r="K55" s="216"/>
      <c r="L55" s="216"/>
      <c r="M55" s="216"/>
      <c r="N55" s="150">
        <f t="shared" si="7"/>
        <v>333</v>
      </c>
      <c r="O55" s="150"/>
    </row>
    <row r="56" spans="1:48" ht="16.5" thickBot="1">
      <c r="A56" s="139" t="s">
        <v>45</v>
      </c>
      <c r="B56" s="216">
        <v>113</v>
      </c>
      <c r="C56" s="216"/>
      <c r="D56" s="216">
        <v>120</v>
      </c>
      <c r="E56" s="216"/>
      <c r="F56" s="216">
        <v>81</v>
      </c>
      <c r="G56" s="216"/>
      <c r="H56" s="216">
        <v>234</v>
      </c>
      <c r="I56" s="216"/>
      <c r="J56" s="216">
        <f>'Acumulado 2016'!Z56</f>
        <v>313</v>
      </c>
      <c r="K56" s="216"/>
      <c r="L56" s="216"/>
      <c r="M56" s="216"/>
      <c r="N56" s="150">
        <f t="shared" si="7"/>
        <v>861</v>
      </c>
      <c r="O56" s="150"/>
    </row>
    <row r="57" spans="1:48" ht="16.5" thickBot="1">
      <c r="A57" s="140" t="s">
        <v>84</v>
      </c>
      <c r="B57" s="220"/>
      <c r="C57" s="217">
        <v>0</v>
      </c>
      <c r="D57" s="220"/>
      <c r="E57" s="217">
        <v>0</v>
      </c>
      <c r="F57" s="220"/>
      <c r="G57" s="217">
        <v>187</v>
      </c>
      <c r="H57" s="220"/>
      <c r="I57" s="217">
        <v>1667</v>
      </c>
      <c r="J57" s="217" t="s">
        <v>152</v>
      </c>
      <c r="K57" s="217" t="s">
        <v>152</v>
      </c>
      <c r="L57" s="217"/>
      <c r="M57" s="214" t="s">
        <v>152</v>
      </c>
      <c r="N57" s="152"/>
      <c r="O57" s="152">
        <f>SUM(B57:M57)</f>
        <v>1854</v>
      </c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</row>
    <row r="58" spans="1:48" ht="16.5" thickBot="1">
      <c r="A58" s="143" t="s">
        <v>58</v>
      </c>
      <c r="B58" s="211" t="s">
        <v>152</v>
      </c>
      <c r="C58" s="211"/>
      <c r="D58" s="211" t="s">
        <v>152</v>
      </c>
      <c r="E58" s="216"/>
      <c r="F58" s="216">
        <v>99</v>
      </c>
      <c r="G58" s="216"/>
      <c r="H58" s="216">
        <v>978</v>
      </c>
      <c r="I58" s="216"/>
      <c r="J58" s="211" t="s">
        <v>152</v>
      </c>
      <c r="K58" s="216"/>
      <c r="L58" s="211" t="s">
        <v>152</v>
      </c>
      <c r="M58" s="216"/>
      <c r="N58" s="150">
        <f t="shared" ref="N58:N69" si="8">SUM(B58:M58)</f>
        <v>1077</v>
      </c>
      <c r="O58" s="15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</row>
    <row r="59" spans="1:48" ht="16.5" thickBot="1">
      <c r="A59" s="143" t="s">
        <v>59</v>
      </c>
      <c r="B59" s="211" t="s">
        <v>152</v>
      </c>
      <c r="C59" s="211"/>
      <c r="D59" s="211" t="s">
        <v>152</v>
      </c>
      <c r="E59" s="216"/>
      <c r="F59" s="216" t="s">
        <v>152</v>
      </c>
      <c r="G59" s="216"/>
      <c r="H59" s="216">
        <v>2</v>
      </c>
      <c r="I59" s="216"/>
      <c r="J59" s="211" t="s">
        <v>152</v>
      </c>
      <c r="K59" s="216"/>
      <c r="L59" s="211" t="s">
        <v>152</v>
      </c>
      <c r="M59" s="216"/>
      <c r="N59" s="150">
        <f t="shared" si="8"/>
        <v>2</v>
      </c>
      <c r="O59" s="15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</row>
    <row r="60" spans="1:48" ht="16.5" thickBot="1">
      <c r="A60" s="143" t="s">
        <v>60</v>
      </c>
      <c r="B60" s="211" t="s">
        <v>152</v>
      </c>
      <c r="C60" s="211"/>
      <c r="D60" s="211" t="s">
        <v>152</v>
      </c>
      <c r="E60" s="216"/>
      <c r="F60" s="216">
        <v>1</v>
      </c>
      <c r="G60" s="216"/>
      <c r="H60" s="216">
        <v>2</v>
      </c>
      <c r="I60" s="216"/>
      <c r="J60" s="211" t="s">
        <v>152</v>
      </c>
      <c r="K60" s="216"/>
      <c r="L60" s="211" t="s">
        <v>152</v>
      </c>
      <c r="M60" s="216"/>
      <c r="N60" s="150">
        <f t="shared" si="8"/>
        <v>3</v>
      </c>
      <c r="O60" s="15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48" ht="16.5" thickBot="1">
      <c r="A61" s="148" t="s">
        <v>72</v>
      </c>
      <c r="B61" s="211" t="s">
        <v>152</v>
      </c>
      <c r="C61" s="211"/>
      <c r="D61" s="211" t="s">
        <v>152</v>
      </c>
      <c r="E61" s="216"/>
      <c r="F61" s="216">
        <v>0</v>
      </c>
      <c r="G61" s="216"/>
      <c r="H61" s="216">
        <v>2</v>
      </c>
      <c r="I61" s="216"/>
      <c r="J61" s="211" t="s">
        <v>152</v>
      </c>
      <c r="K61" s="216"/>
      <c r="L61" s="211" t="s">
        <v>152</v>
      </c>
      <c r="M61" s="216"/>
      <c r="N61" s="150">
        <f t="shared" si="8"/>
        <v>2</v>
      </c>
      <c r="O61" s="15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</row>
    <row r="62" spans="1:48" ht="16.5" thickBot="1">
      <c r="A62" s="143" t="s">
        <v>61</v>
      </c>
      <c r="B62" s="211" t="s">
        <v>152</v>
      </c>
      <c r="C62" s="211"/>
      <c r="D62" s="211" t="s">
        <v>152</v>
      </c>
      <c r="E62" s="216"/>
      <c r="F62" s="216">
        <v>0</v>
      </c>
      <c r="G62" s="216"/>
      <c r="H62" s="216">
        <v>2</v>
      </c>
      <c r="I62" s="216"/>
      <c r="J62" s="211" t="s">
        <v>152</v>
      </c>
      <c r="K62" s="216"/>
      <c r="L62" s="211" t="s">
        <v>152</v>
      </c>
      <c r="M62" s="216"/>
      <c r="N62" s="150">
        <f t="shared" si="8"/>
        <v>2</v>
      </c>
      <c r="O62" s="15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</row>
    <row r="63" spans="1:48" ht="16.5" thickBot="1">
      <c r="A63" s="143" t="s">
        <v>62</v>
      </c>
      <c r="B63" s="211" t="s">
        <v>152</v>
      </c>
      <c r="C63" s="211"/>
      <c r="D63" s="211" t="s">
        <v>152</v>
      </c>
      <c r="E63" s="216"/>
      <c r="F63" s="216">
        <v>0</v>
      </c>
      <c r="G63" s="216"/>
      <c r="H63" s="216">
        <v>6</v>
      </c>
      <c r="I63" s="216"/>
      <c r="J63" s="211" t="s">
        <v>152</v>
      </c>
      <c r="K63" s="216"/>
      <c r="L63" s="211" t="s">
        <v>152</v>
      </c>
      <c r="M63" s="216"/>
      <c r="N63" s="150">
        <f t="shared" si="8"/>
        <v>6</v>
      </c>
      <c r="O63" s="15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</row>
    <row r="64" spans="1:48" ht="16.5" thickBot="1">
      <c r="A64" s="143" t="s">
        <v>63</v>
      </c>
      <c r="B64" s="211" t="s">
        <v>152</v>
      </c>
      <c r="C64" s="211"/>
      <c r="D64" s="211" t="s">
        <v>152</v>
      </c>
      <c r="E64" s="216"/>
      <c r="F64" s="216">
        <v>1</v>
      </c>
      <c r="G64" s="216"/>
      <c r="H64" s="216">
        <v>17</v>
      </c>
      <c r="I64" s="216"/>
      <c r="J64" s="211" t="s">
        <v>152</v>
      </c>
      <c r="K64" s="216"/>
      <c r="L64" s="211" t="s">
        <v>152</v>
      </c>
      <c r="M64" s="216"/>
      <c r="N64" s="150">
        <f t="shared" si="8"/>
        <v>18</v>
      </c>
      <c r="O64" s="15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</row>
    <row r="65" spans="1:49" ht="16.5" thickBot="1">
      <c r="A65" s="143" t="s">
        <v>64</v>
      </c>
      <c r="B65" s="211" t="s">
        <v>152</v>
      </c>
      <c r="C65" s="211"/>
      <c r="D65" s="211" t="s">
        <v>152</v>
      </c>
      <c r="E65" s="216"/>
      <c r="F65" s="216">
        <v>0</v>
      </c>
      <c r="G65" s="216"/>
      <c r="H65" s="216">
        <v>5</v>
      </c>
      <c r="I65" s="216"/>
      <c r="J65" s="211" t="s">
        <v>152</v>
      </c>
      <c r="K65" s="216"/>
      <c r="L65" s="211" t="s">
        <v>152</v>
      </c>
      <c r="M65" s="216"/>
      <c r="N65" s="150">
        <f t="shared" si="8"/>
        <v>5</v>
      </c>
      <c r="O65" s="15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  <row r="66" spans="1:49" ht="16.5" thickBot="1">
      <c r="A66" s="143" t="s">
        <v>65</v>
      </c>
      <c r="B66" s="211" t="s">
        <v>152</v>
      </c>
      <c r="C66" s="211"/>
      <c r="D66" s="211" t="s">
        <v>152</v>
      </c>
      <c r="E66" s="216"/>
      <c r="F66" s="216">
        <v>4</v>
      </c>
      <c r="G66" s="216"/>
      <c r="H66" s="216">
        <v>74</v>
      </c>
      <c r="I66" s="216"/>
      <c r="J66" s="211" t="s">
        <v>152</v>
      </c>
      <c r="K66" s="216"/>
      <c r="L66" s="211" t="s">
        <v>152</v>
      </c>
      <c r="M66" s="216"/>
      <c r="N66" s="150">
        <f t="shared" si="8"/>
        <v>78</v>
      </c>
      <c r="O66" s="15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</row>
    <row r="67" spans="1:49" ht="16.5" thickBot="1">
      <c r="A67" s="143" t="s">
        <v>66</v>
      </c>
      <c r="B67" s="211" t="s">
        <v>152</v>
      </c>
      <c r="C67" s="211"/>
      <c r="D67" s="211" t="s">
        <v>152</v>
      </c>
      <c r="E67" s="216"/>
      <c r="F67" s="216">
        <v>0</v>
      </c>
      <c r="G67" s="216"/>
      <c r="H67" s="216">
        <v>0</v>
      </c>
      <c r="I67" s="216"/>
      <c r="J67" s="211" t="s">
        <v>152</v>
      </c>
      <c r="K67" s="216"/>
      <c r="L67" s="211" t="s">
        <v>152</v>
      </c>
      <c r="M67" s="216"/>
      <c r="N67" s="150">
        <f t="shared" si="8"/>
        <v>0</v>
      </c>
      <c r="O67" s="15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</row>
    <row r="68" spans="1:49" ht="16.5" thickBot="1">
      <c r="A68" s="143" t="s">
        <v>67</v>
      </c>
      <c r="B68" s="211" t="s">
        <v>152</v>
      </c>
      <c r="C68" s="211"/>
      <c r="D68" s="211" t="s">
        <v>152</v>
      </c>
      <c r="E68" s="216"/>
      <c r="F68" s="216">
        <v>3</v>
      </c>
      <c r="G68" s="216"/>
      <c r="H68" s="216">
        <v>4</v>
      </c>
      <c r="I68" s="216"/>
      <c r="J68" s="211" t="s">
        <v>152</v>
      </c>
      <c r="K68" s="216"/>
      <c r="L68" s="211" t="s">
        <v>152</v>
      </c>
      <c r="M68" s="216"/>
      <c r="N68" s="150">
        <f t="shared" si="8"/>
        <v>7</v>
      </c>
      <c r="O68" s="15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</row>
    <row r="69" spans="1:49" ht="16.5" thickBot="1">
      <c r="A69" s="149" t="s">
        <v>45</v>
      </c>
      <c r="B69" s="211" t="s">
        <v>152</v>
      </c>
      <c r="C69" s="211"/>
      <c r="D69" s="211" t="s">
        <v>152</v>
      </c>
      <c r="E69" s="216"/>
      <c r="F69" s="216">
        <v>79</v>
      </c>
      <c r="G69" s="216"/>
      <c r="H69" s="216">
        <v>575</v>
      </c>
      <c r="I69" s="216"/>
      <c r="J69" s="211" t="s">
        <v>152</v>
      </c>
      <c r="K69" s="216"/>
      <c r="L69" s="211" t="s">
        <v>152</v>
      </c>
      <c r="M69" s="216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>
      <c r="A70" s="140" t="s">
        <v>128</v>
      </c>
      <c r="B70" s="215"/>
      <c r="C70" s="214">
        <v>1464</v>
      </c>
      <c r="D70" s="215"/>
      <c r="E70" s="217">
        <v>2927</v>
      </c>
      <c r="F70" s="220"/>
      <c r="G70" s="217">
        <v>1699</v>
      </c>
      <c r="H70" s="220"/>
      <c r="I70" s="217">
        <v>0</v>
      </c>
      <c r="J70" s="217"/>
      <c r="K70" s="217" t="s">
        <v>152</v>
      </c>
      <c r="L70" s="217"/>
      <c r="M70" s="217" t="s">
        <v>152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>
      <c r="A71" s="149" t="s">
        <v>129</v>
      </c>
      <c r="B71" s="222">
        <v>332</v>
      </c>
      <c r="C71" s="216"/>
      <c r="D71" s="216">
        <v>526</v>
      </c>
      <c r="E71" s="216"/>
      <c r="F71" s="216">
        <v>184</v>
      </c>
      <c r="G71" s="216"/>
      <c r="H71" s="211" t="s">
        <v>152</v>
      </c>
      <c r="I71" s="216"/>
      <c r="J71" s="211" t="s">
        <v>152</v>
      </c>
      <c r="K71" s="216"/>
      <c r="L71" s="211" t="s">
        <v>152</v>
      </c>
      <c r="M71" s="216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>
      <c r="A72" s="149" t="s">
        <v>131</v>
      </c>
      <c r="B72" s="222">
        <v>549</v>
      </c>
      <c r="C72" s="216"/>
      <c r="D72" s="216">
        <v>1394</v>
      </c>
      <c r="E72" s="216"/>
      <c r="F72" s="216">
        <v>968</v>
      </c>
      <c r="G72" s="216"/>
      <c r="H72" s="211" t="s">
        <v>152</v>
      </c>
      <c r="I72" s="216"/>
      <c r="J72" s="211" t="s">
        <v>152</v>
      </c>
      <c r="K72" s="216"/>
      <c r="L72" s="211" t="s">
        <v>152</v>
      </c>
      <c r="M72" s="216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>
      <c r="A73" s="149" t="s">
        <v>45</v>
      </c>
      <c r="B73" s="222">
        <v>209</v>
      </c>
      <c r="C73" s="216"/>
      <c r="D73" s="216">
        <v>284</v>
      </c>
      <c r="E73" s="216"/>
      <c r="F73" s="216">
        <v>129</v>
      </c>
      <c r="G73" s="216"/>
      <c r="H73" s="211" t="s">
        <v>152</v>
      </c>
      <c r="I73" s="216"/>
      <c r="J73" s="211" t="s">
        <v>152</v>
      </c>
      <c r="K73" s="216"/>
      <c r="L73" s="211" t="s">
        <v>152</v>
      </c>
      <c r="M73" s="216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>
      <c r="A74" s="149" t="s">
        <v>25</v>
      </c>
      <c r="B74" s="222">
        <v>374</v>
      </c>
      <c r="C74" s="216"/>
      <c r="D74" s="216">
        <v>723</v>
      </c>
      <c r="E74" s="216"/>
      <c r="F74" s="216">
        <v>418</v>
      </c>
      <c r="G74" s="216"/>
      <c r="H74" s="211" t="s">
        <v>152</v>
      </c>
      <c r="I74" s="216"/>
      <c r="J74" s="211" t="s">
        <v>152</v>
      </c>
      <c r="K74" s="216"/>
      <c r="L74" s="211" t="s">
        <v>152</v>
      </c>
      <c r="M74" s="216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>
      <c r="A75" s="140" t="s">
        <v>75</v>
      </c>
      <c r="B75" s="220"/>
      <c r="C75" s="217">
        <v>196</v>
      </c>
      <c r="D75" s="220"/>
      <c r="E75" s="217">
        <v>279</v>
      </c>
      <c r="F75" s="220"/>
      <c r="G75" s="217">
        <v>0</v>
      </c>
      <c r="H75" s="220"/>
      <c r="I75" s="217">
        <v>0</v>
      </c>
      <c r="J75" s="217" t="s">
        <v>152</v>
      </c>
      <c r="K75" s="217" t="s">
        <v>152</v>
      </c>
      <c r="L75" s="217"/>
      <c r="M75" s="217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>
      <c r="A76" s="141" t="s">
        <v>85</v>
      </c>
      <c r="B76" s="216">
        <v>196</v>
      </c>
      <c r="C76" s="216"/>
      <c r="D76" s="216">
        <v>279</v>
      </c>
      <c r="E76" s="216"/>
      <c r="F76" s="216"/>
      <c r="G76" s="216"/>
      <c r="H76" s="216"/>
      <c r="I76" s="216"/>
      <c r="J76" s="216" t="s">
        <v>152</v>
      </c>
      <c r="K76" s="216"/>
      <c r="L76" s="216"/>
      <c r="M76" s="216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>
      <c r="A77" s="135" t="s">
        <v>101</v>
      </c>
      <c r="B77" s="220"/>
      <c r="C77" s="217" t="s">
        <v>152</v>
      </c>
      <c r="D77" s="220"/>
      <c r="E77" s="217" t="s">
        <v>152</v>
      </c>
      <c r="F77" s="220"/>
      <c r="G77" s="217" t="s">
        <v>152</v>
      </c>
      <c r="H77" s="220"/>
      <c r="I77" s="217" t="s">
        <v>152</v>
      </c>
      <c r="J77" s="217"/>
      <c r="K77" s="217">
        <f>'Acumulado 2016'!AA57</f>
        <v>414</v>
      </c>
      <c r="L77" s="217"/>
      <c r="M77" s="217"/>
      <c r="N77" s="152"/>
      <c r="O77" s="152">
        <f>SUM(B77:M77)</f>
        <v>414</v>
      </c>
    </row>
    <row r="78" spans="1:49" ht="16.5" thickBot="1">
      <c r="A78" s="117" t="s">
        <v>92</v>
      </c>
      <c r="B78" s="216" t="s">
        <v>152</v>
      </c>
      <c r="C78" s="216"/>
      <c r="D78" s="216" t="s">
        <v>152</v>
      </c>
      <c r="E78" s="216"/>
      <c r="F78" s="216" t="s">
        <v>152</v>
      </c>
      <c r="G78" s="216"/>
      <c r="H78" s="216" t="s">
        <v>152</v>
      </c>
      <c r="I78" s="216"/>
      <c r="J78" s="216">
        <f>'Acumulado 2016'!Z58</f>
        <v>81</v>
      </c>
      <c r="K78" s="216"/>
      <c r="L78" s="216"/>
      <c r="M78" s="216"/>
      <c r="N78" s="150">
        <f t="shared" ref="N78:N85" si="10">SUM(B78:M78)</f>
        <v>81</v>
      </c>
      <c r="O78" s="150"/>
    </row>
    <row r="79" spans="1:49" ht="16.5" thickBot="1">
      <c r="A79" s="117" t="s">
        <v>93</v>
      </c>
      <c r="B79" s="216" t="s">
        <v>152</v>
      </c>
      <c r="C79" s="216"/>
      <c r="D79" s="216" t="s">
        <v>152</v>
      </c>
      <c r="E79" s="216"/>
      <c r="F79" s="216" t="s">
        <v>152</v>
      </c>
      <c r="G79" s="216"/>
      <c r="H79" s="216" t="s">
        <v>152</v>
      </c>
      <c r="I79" s="216"/>
      <c r="J79" s="216">
        <f>'Acumulado 2016'!Z59</f>
        <v>0</v>
      </c>
      <c r="K79" s="216"/>
      <c r="L79" s="216"/>
      <c r="M79" s="216"/>
      <c r="N79" s="150">
        <f t="shared" si="10"/>
        <v>0</v>
      </c>
      <c r="O79" s="150"/>
    </row>
    <row r="80" spans="1:49" ht="16.5" thickBot="1">
      <c r="A80" s="231" t="s">
        <v>136</v>
      </c>
      <c r="B80" s="216" t="s">
        <v>152</v>
      </c>
      <c r="C80" s="216"/>
      <c r="D80" s="216" t="s">
        <v>152</v>
      </c>
      <c r="E80" s="216"/>
      <c r="F80" s="216" t="s">
        <v>152</v>
      </c>
      <c r="G80" s="216"/>
      <c r="H80" s="216" t="s">
        <v>152</v>
      </c>
      <c r="I80" s="216"/>
      <c r="J80" s="216">
        <f>'Acumulado 2016'!Z60</f>
        <v>13</v>
      </c>
      <c r="K80" s="216"/>
      <c r="L80" s="216"/>
      <c r="M80" s="216"/>
      <c r="N80" s="150">
        <f t="shared" si="10"/>
        <v>13</v>
      </c>
      <c r="O80" s="150"/>
    </row>
    <row r="81" spans="1:53" ht="16.5" thickBot="1">
      <c r="A81" s="231" t="s">
        <v>95</v>
      </c>
      <c r="B81" s="216" t="s">
        <v>152</v>
      </c>
      <c r="C81" s="216"/>
      <c r="D81" s="216" t="s">
        <v>152</v>
      </c>
      <c r="E81" s="216"/>
      <c r="F81" s="216" t="s">
        <v>152</v>
      </c>
      <c r="G81" s="216"/>
      <c r="H81" s="216" t="s">
        <v>152</v>
      </c>
      <c r="I81" s="216"/>
      <c r="J81" s="216">
        <f>'Acumulado 2016'!Z61</f>
        <v>4</v>
      </c>
      <c r="K81" s="216"/>
      <c r="L81" s="216"/>
      <c r="M81" s="216"/>
      <c r="N81" s="150">
        <f t="shared" si="10"/>
        <v>4</v>
      </c>
      <c r="O81" s="150"/>
      <c r="P81" s="108"/>
      <c r="Q81" s="108"/>
    </row>
    <row r="82" spans="1:53" ht="16.5" thickBot="1">
      <c r="A82" s="117" t="s">
        <v>96</v>
      </c>
      <c r="B82" s="216" t="s">
        <v>152</v>
      </c>
      <c r="C82" s="216"/>
      <c r="D82" s="216" t="s">
        <v>152</v>
      </c>
      <c r="E82" s="216"/>
      <c r="F82" s="216" t="s">
        <v>152</v>
      </c>
      <c r="G82" s="216"/>
      <c r="H82" s="216" t="s">
        <v>152</v>
      </c>
      <c r="I82" s="216"/>
      <c r="J82" s="216">
        <f>'Acumulado 2016'!Z62</f>
        <v>7</v>
      </c>
      <c r="K82" s="216"/>
      <c r="L82" s="216"/>
      <c r="M82" s="216"/>
      <c r="N82" s="150">
        <f t="shared" si="10"/>
        <v>7</v>
      </c>
      <c r="O82" s="150"/>
      <c r="P82" s="108"/>
      <c r="Q82" s="108"/>
    </row>
    <row r="83" spans="1:53" ht="16.5" thickBot="1">
      <c r="A83" s="117" t="s">
        <v>97</v>
      </c>
      <c r="B83" s="216" t="s">
        <v>152</v>
      </c>
      <c r="C83" s="216"/>
      <c r="D83" s="216" t="s">
        <v>152</v>
      </c>
      <c r="E83" s="216"/>
      <c r="F83" s="216" t="s">
        <v>152</v>
      </c>
      <c r="G83" s="216"/>
      <c r="H83" s="216" t="s">
        <v>152</v>
      </c>
      <c r="I83" s="216"/>
      <c r="J83" s="216">
        <f>'Acumulado 2016'!Z63</f>
        <v>78</v>
      </c>
      <c r="K83" s="216"/>
      <c r="L83" s="216"/>
      <c r="M83" s="216"/>
      <c r="N83" s="150">
        <f t="shared" si="10"/>
        <v>78</v>
      </c>
      <c r="O83" s="150"/>
      <c r="P83" s="108"/>
      <c r="Q83" s="108"/>
    </row>
    <row r="84" spans="1:53" ht="16.5" thickBot="1">
      <c r="A84" s="117" t="s">
        <v>98</v>
      </c>
      <c r="B84" s="216" t="s">
        <v>152</v>
      </c>
      <c r="C84" s="216"/>
      <c r="D84" s="216" t="s">
        <v>152</v>
      </c>
      <c r="E84" s="216"/>
      <c r="F84" s="216" t="s">
        <v>152</v>
      </c>
      <c r="G84" s="216"/>
      <c r="H84" s="216" t="s">
        <v>152</v>
      </c>
      <c r="I84" s="216"/>
      <c r="J84" s="216">
        <f>'Acumulado 2016'!Z64</f>
        <v>208</v>
      </c>
      <c r="K84" s="216"/>
      <c r="L84" s="216"/>
      <c r="M84" s="216"/>
      <c r="N84" s="150">
        <f t="shared" si="10"/>
        <v>208</v>
      </c>
      <c r="O84" s="150"/>
      <c r="P84" s="108"/>
      <c r="Q84" s="108"/>
    </row>
    <row r="85" spans="1:53" ht="16.5" thickBot="1">
      <c r="A85" s="117" t="s">
        <v>99</v>
      </c>
      <c r="B85" s="216" t="s">
        <v>152</v>
      </c>
      <c r="C85" s="216"/>
      <c r="D85" s="216" t="s">
        <v>152</v>
      </c>
      <c r="E85" s="216"/>
      <c r="F85" s="216" t="s">
        <v>152</v>
      </c>
      <c r="G85" s="216"/>
      <c r="H85" s="216" t="s">
        <v>152</v>
      </c>
      <c r="I85" s="216"/>
      <c r="J85" s="216">
        <f>'Acumulado 2016'!Z65</f>
        <v>30</v>
      </c>
      <c r="K85" s="216"/>
      <c r="L85" s="216"/>
      <c r="M85" s="216"/>
      <c r="N85" s="150">
        <f t="shared" si="10"/>
        <v>30</v>
      </c>
      <c r="O85" s="150"/>
    </row>
    <row r="86" spans="1:53" s="108" customFormat="1" ht="16.5" thickBot="1">
      <c r="A86" s="171" t="s">
        <v>73</v>
      </c>
      <c r="B86" s="172"/>
      <c r="C86" s="173">
        <f>SUM(C3:C85)</f>
        <v>55123</v>
      </c>
      <c r="D86" s="172"/>
      <c r="E86" s="173">
        <f>SUM(E3:E85)</f>
        <v>125383</v>
      </c>
      <c r="F86" s="174"/>
      <c r="G86" s="174">
        <f>SUM(G3:G85)</f>
        <v>162581</v>
      </c>
      <c r="H86" s="174"/>
      <c r="I86" s="174">
        <f>SUM(I3:I85)</f>
        <v>182826</v>
      </c>
      <c r="J86" s="96"/>
      <c r="K86" s="96">
        <f>SUM(K3:K85)</f>
        <v>194701</v>
      </c>
      <c r="L86" s="96"/>
      <c r="M86" s="96">
        <f>SUM(M3:M85)</f>
        <v>0</v>
      </c>
      <c r="N86" s="96"/>
      <c r="O86" s="96">
        <f>SUM(O3:O85)</f>
        <v>720614</v>
      </c>
      <c r="AX86" s="78"/>
      <c r="AY86" s="78"/>
      <c r="AZ86" s="78"/>
      <c r="BA86" s="78"/>
    </row>
    <row r="87" spans="1:53" s="108" customFormat="1" ht="16.5" thickBot="1">
      <c r="A87" s="175" t="s">
        <v>74</v>
      </c>
      <c r="B87" s="176">
        <f>SUM(B4:B85)</f>
        <v>61962</v>
      </c>
      <c r="C87" s="177"/>
      <c r="D87" s="176">
        <f>SUM(D4:D85)</f>
        <v>133539</v>
      </c>
      <c r="E87" s="177"/>
      <c r="F87" s="178">
        <f>SUM(F4:F85)</f>
        <v>171520</v>
      </c>
      <c r="G87" s="178"/>
      <c r="H87" s="178">
        <f>SUM(H4:H85)</f>
        <v>188747</v>
      </c>
      <c r="I87" s="178"/>
      <c r="J87" s="124">
        <f>SUM(J4:J85)</f>
        <v>195362</v>
      </c>
      <c r="K87" s="177"/>
      <c r="L87" s="124">
        <f>SUM(L4:L85)</f>
        <v>0</v>
      </c>
      <c r="M87" s="177"/>
      <c r="N87" s="177">
        <f>SUM(N4:N85)</f>
        <v>751130</v>
      </c>
      <c r="O87" s="177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C8:Q25"/>
  <sheetViews>
    <sheetView topLeftCell="D1" workbookViewId="0">
      <selection activeCell="P10" sqref="P10:Q24"/>
    </sheetView>
  </sheetViews>
  <sheetFormatPr defaultRowHeight="1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>
      <c r="E8" s="247" t="s">
        <v>36</v>
      </c>
      <c r="F8" s="247"/>
      <c r="I8" s="247" t="s">
        <v>37</v>
      </c>
      <c r="J8" s="247"/>
      <c r="M8" s="247" t="s">
        <v>39</v>
      </c>
      <c r="N8" s="247"/>
      <c r="P8" s="247" t="s">
        <v>91</v>
      </c>
      <c r="Q8" s="247"/>
    </row>
    <row r="10" spans="3:17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3649</v>
      </c>
      <c r="P10" s="21" t="s">
        <v>86</v>
      </c>
      <c r="Q10" s="21">
        <v>271853</v>
      </c>
    </row>
    <row r="11" spans="3:17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9</v>
      </c>
      <c r="N11" s="21">
        <v>2986</v>
      </c>
      <c r="P11" s="21" t="s">
        <v>71</v>
      </c>
      <c r="Q11" s="21">
        <v>114677</v>
      </c>
    </row>
    <row r="12" spans="3:17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2966</v>
      </c>
      <c r="P12" s="21" t="s">
        <v>80</v>
      </c>
      <c r="Q12" s="21">
        <v>110234</v>
      </c>
    </row>
    <row r="13" spans="3:17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1442</v>
      </c>
      <c r="P13" s="21" t="s">
        <v>76</v>
      </c>
      <c r="Q13" s="21">
        <v>54799</v>
      </c>
    </row>
    <row r="14" spans="3:17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10</v>
      </c>
      <c r="N14" s="21">
        <v>812</v>
      </c>
      <c r="P14" s="21" t="s">
        <v>70</v>
      </c>
      <c r="Q14" s="21">
        <v>52384</v>
      </c>
    </row>
    <row r="15" spans="3:17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17</v>
      </c>
      <c r="N15" s="21">
        <v>803</v>
      </c>
      <c r="P15" s="21" t="s">
        <v>81</v>
      </c>
      <c r="Q15" s="21">
        <v>48958</v>
      </c>
    </row>
    <row r="16" spans="3:17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1">
        <v>786</v>
      </c>
      <c r="P16" s="21" t="s">
        <v>82</v>
      </c>
      <c r="Q16" s="21">
        <v>32452</v>
      </c>
    </row>
    <row r="17" spans="3:17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8</v>
      </c>
      <c r="N17" s="21">
        <v>235</v>
      </c>
      <c r="P17" s="21" t="s">
        <v>68</v>
      </c>
      <c r="Q17" s="21">
        <v>11354</v>
      </c>
    </row>
    <row r="18" spans="3:17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22</v>
      </c>
      <c r="N18" s="21">
        <v>206</v>
      </c>
      <c r="P18" s="21" t="s">
        <v>83</v>
      </c>
      <c r="Q18" s="21">
        <v>9603</v>
      </c>
    </row>
    <row r="19" spans="3:17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101</v>
      </c>
      <c r="N19" s="21">
        <v>60</v>
      </c>
      <c r="P19" s="21" t="s">
        <v>4</v>
      </c>
      <c r="Q19" s="21">
        <v>6090</v>
      </c>
    </row>
    <row r="20" spans="3:17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39</v>
      </c>
      <c r="P20" s="21" t="s">
        <v>69</v>
      </c>
      <c r="Q20" s="21">
        <v>3115</v>
      </c>
    </row>
    <row r="21" spans="3:17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2352</v>
      </c>
    </row>
    <row r="22" spans="3:17">
      <c r="P22" s="21" t="s">
        <v>84</v>
      </c>
      <c r="Q22" s="21">
        <v>1854</v>
      </c>
    </row>
    <row r="23" spans="3:17">
      <c r="P23" s="21" t="s">
        <v>7</v>
      </c>
      <c r="Q23" s="21">
        <v>475</v>
      </c>
    </row>
    <row r="24" spans="3:17">
      <c r="P24" s="229" t="s">
        <v>101</v>
      </c>
      <c r="Q24" s="21">
        <v>414</v>
      </c>
    </row>
    <row r="25" spans="3:17">
      <c r="K25" s="166">
        <v>20364</v>
      </c>
    </row>
  </sheetData>
  <sortState ref="P10:Q24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cristina.taveras</cp:lastModifiedBy>
  <cp:lastPrinted>2014-01-16T17:20:20Z</cp:lastPrinted>
  <dcterms:created xsi:type="dcterms:W3CDTF">2011-12-15T21:48:32Z</dcterms:created>
  <dcterms:modified xsi:type="dcterms:W3CDTF">2017-01-05T20:36:16Z</dcterms:modified>
</cp:coreProperties>
</file>