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C:\Users\crislin.nunez\Desktop\Estadisticas Agosto 2016\Estadísticas del CAP para el portal -Agosto 2016\"/>
    </mc:Choice>
  </mc:AlternateContent>
  <bookViews>
    <workbookView xWindow="0" yWindow="0" windowWidth="24915" windowHeight="10380"/>
  </bookViews>
  <sheets>
    <sheet name="Mensual" sheetId="15" r:id="rId1"/>
    <sheet name="Acumulado" sheetId="22" state="hidden" r:id="rId2"/>
    <sheet name="% Crecimiento" sheetId="21" r:id="rId3"/>
    <sheet name="Calculo" sheetId="19" state="hidden" r:id="rId4"/>
  </sheets>
  <externalReferences>
    <externalReference r:id="rId5"/>
    <externalReference r:id="rId6"/>
  </externalReferences>
  <definedNames>
    <definedName name="_829.766.0896_829.741.0896">'[1]Resumen y gráficos'!$B$212:$B$216</definedName>
    <definedName name="exo" localSheetId="2">#REF!</definedName>
    <definedName name="exo" localSheetId="1">#REF!</definedName>
    <definedName name="exo">#REF!</definedName>
    <definedName name="Institución" localSheetId="2">#REF!</definedName>
    <definedName name="Institución" localSheetId="1">#REF!</definedName>
    <definedName name="Institución">#REF!</definedName>
    <definedName name="Instituciones">[2]Datos!$A$2:$L$2</definedName>
    <definedName name="otro" localSheetId="2">#REF!</definedName>
    <definedName name="otro" localSheetId="1">#REF!</definedName>
    <definedName name="otro">#REF!</definedName>
    <definedName name="Sexo">[2]Datos!$O$2:$O$3</definedName>
  </definedNames>
  <calcPr calcId="152511"/>
</workbook>
</file>

<file path=xl/calcChain.xml><?xml version="1.0" encoding="utf-8"?>
<calcChain xmlns="http://schemas.openxmlformats.org/spreadsheetml/2006/main">
  <c r="AA3" i="22" l="1"/>
  <c r="Z4" i="22"/>
  <c r="O19" i="21" l="1"/>
  <c r="Y3" i="22" l="1"/>
  <c r="W3" i="22"/>
  <c r="U3" i="22"/>
  <c r="S3" i="22"/>
  <c r="Q3" i="22"/>
  <c r="O3" i="22"/>
  <c r="M45" i="22"/>
  <c r="M52" i="22"/>
  <c r="Y57" i="22"/>
  <c r="W57" i="22"/>
  <c r="U57" i="22"/>
  <c r="S57" i="22"/>
  <c r="Q57" i="22"/>
  <c r="O57" i="22"/>
  <c r="M57" i="22"/>
  <c r="M66" i="22"/>
  <c r="M3" i="22"/>
  <c r="Z8" i="22"/>
  <c r="AN8" i="22"/>
  <c r="C3" i="15"/>
  <c r="E3" i="15"/>
  <c r="G3" i="15"/>
  <c r="K3" i="15"/>
  <c r="I3" i="15"/>
  <c r="M3" i="15" l="1"/>
  <c r="L8" i="15"/>
  <c r="K57" i="22" l="1"/>
  <c r="K52" i="22"/>
  <c r="K45" i="22"/>
  <c r="K40" i="22"/>
  <c r="K32" i="22"/>
  <c r="K29" i="22"/>
  <c r="K23" i="22"/>
  <c r="K18" i="22"/>
  <c r="K13" i="22"/>
  <c r="K9" i="22"/>
  <c r="K3" i="22"/>
  <c r="E32" i="15"/>
  <c r="I57" i="22" l="1"/>
  <c r="I52" i="22"/>
  <c r="I45" i="22"/>
  <c r="I40" i="22"/>
  <c r="I32" i="22"/>
  <c r="I29" i="22"/>
  <c r="I23" i="22"/>
  <c r="I18" i="22"/>
  <c r="I13" i="22"/>
  <c r="I9" i="22"/>
  <c r="I3" i="22"/>
  <c r="AU38" i="15" l="1"/>
  <c r="L47" i="15" l="1"/>
  <c r="AA17" i="21" l="1"/>
  <c r="X67" i="22"/>
  <c r="M72" i="22" s="1"/>
  <c r="N11" i="21" s="1"/>
  <c r="V67" i="22"/>
  <c r="T67" i="22"/>
  <c r="K72" i="22" s="1"/>
  <c r="L11" i="21" s="1"/>
  <c r="V18" i="21" s="1"/>
  <c r="R67" i="22"/>
  <c r="J72" i="22" s="1"/>
  <c r="K11" i="21" s="1"/>
  <c r="T18" i="21" s="1"/>
  <c r="P67" i="22"/>
  <c r="I72" i="22" s="1"/>
  <c r="J11" i="21" s="1"/>
  <c r="R18" i="21" s="1"/>
  <c r="N67" i="22"/>
  <c r="L67" i="22"/>
  <c r="G72" i="22" s="1"/>
  <c r="H11" i="21" s="1"/>
  <c r="N18" i="21" s="1"/>
  <c r="J67" i="22"/>
  <c r="F72" i="22" s="1"/>
  <c r="G11" i="21" s="1"/>
  <c r="L18" i="21" s="1"/>
  <c r="H67" i="22"/>
  <c r="E72" i="22" s="1"/>
  <c r="F11" i="21" s="1"/>
  <c r="J18" i="21" s="1"/>
  <c r="F67" i="22"/>
  <c r="D72" i="22" s="1"/>
  <c r="E11" i="21" s="1"/>
  <c r="H18" i="21" s="1"/>
  <c r="G20" i="21" s="1"/>
  <c r="E66" i="22"/>
  <c r="D67" i="22"/>
  <c r="C72" i="22" s="1"/>
  <c r="AO75" i="22"/>
  <c r="BV15" i="22" s="1"/>
  <c r="AO77" i="22"/>
  <c r="C66" i="22"/>
  <c r="B67" i="22"/>
  <c r="B72" i="22" s="1"/>
  <c r="C11" i="21" s="1"/>
  <c r="Z59" i="22"/>
  <c r="Z60" i="22"/>
  <c r="Z61" i="22"/>
  <c r="Z62" i="22"/>
  <c r="Z63" i="22"/>
  <c r="Z64" i="22"/>
  <c r="Z65" i="22"/>
  <c r="Z58" i="22"/>
  <c r="G57" i="22"/>
  <c r="AL87" i="22"/>
  <c r="AJ87" i="22"/>
  <c r="AH87" i="22"/>
  <c r="AF87" i="22"/>
  <c r="AD87" i="22"/>
  <c r="AK86" i="22"/>
  <c r="AI86" i="22"/>
  <c r="AG86" i="22"/>
  <c r="AE86" i="22"/>
  <c r="AN76" i="22"/>
  <c r="AN74" i="22"/>
  <c r="AN73" i="22"/>
  <c r="AN72" i="22"/>
  <c r="AN71" i="22"/>
  <c r="AO70" i="22"/>
  <c r="BV10" i="22" s="1"/>
  <c r="AN69" i="22"/>
  <c r="AN68" i="22"/>
  <c r="AN67" i="22"/>
  <c r="AN66" i="22"/>
  <c r="AN65" i="22"/>
  <c r="AN64" i="22"/>
  <c r="AN63" i="22"/>
  <c r="AN62" i="22"/>
  <c r="AN61" i="22"/>
  <c r="AN60" i="22"/>
  <c r="AN59" i="22"/>
  <c r="AN58" i="22"/>
  <c r="L72" i="22"/>
  <c r="M11" i="21" s="1"/>
  <c r="X18" i="21" s="1"/>
  <c r="H72" i="22"/>
  <c r="I11" i="21" s="1"/>
  <c r="P18" i="21" s="1"/>
  <c r="AM57" i="22"/>
  <c r="AO57" i="22" s="1"/>
  <c r="BV16" i="22" s="1"/>
  <c r="AN56" i="22"/>
  <c r="Z56" i="22"/>
  <c r="AN55" i="22"/>
  <c r="Z55" i="22"/>
  <c r="AN54" i="22"/>
  <c r="Z54" i="22"/>
  <c r="AN53" i="22"/>
  <c r="Z53" i="22"/>
  <c r="AM52" i="22"/>
  <c r="AO52" i="22" s="1"/>
  <c r="BV14" i="22" s="1"/>
  <c r="Y52" i="22"/>
  <c r="W52" i="22"/>
  <c r="U52" i="22"/>
  <c r="S52" i="22"/>
  <c r="Q52" i="22"/>
  <c r="O52" i="22"/>
  <c r="G52" i="22"/>
  <c r="AN51" i="22"/>
  <c r="Z51" i="22"/>
  <c r="AN50" i="22"/>
  <c r="Z50" i="22"/>
  <c r="AN49" i="22"/>
  <c r="Z49" i="22"/>
  <c r="AN48" i="22"/>
  <c r="Z48" i="22"/>
  <c r="AN47" i="22"/>
  <c r="Z47" i="22"/>
  <c r="AN46" i="22"/>
  <c r="Z46" i="22"/>
  <c r="AM45" i="22"/>
  <c r="AO45" i="22" s="1"/>
  <c r="BV12" i="22" s="1"/>
  <c r="Y45" i="22"/>
  <c r="W45" i="22"/>
  <c r="U45" i="22"/>
  <c r="S45" i="22"/>
  <c r="Q45" i="22"/>
  <c r="O45" i="22"/>
  <c r="G45" i="22"/>
  <c r="AN44" i="22"/>
  <c r="Z44" i="22"/>
  <c r="AN43" i="22"/>
  <c r="Z43" i="22"/>
  <c r="AM42" i="22"/>
  <c r="AO42" i="22" s="1"/>
  <c r="BV13" i="22" s="1"/>
  <c r="Y42" i="22"/>
  <c r="W42" i="22"/>
  <c r="U42" i="22"/>
  <c r="S42" i="22"/>
  <c r="Q42" i="22"/>
  <c r="O42" i="22"/>
  <c r="M42" i="22"/>
  <c r="K42" i="22"/>
  <c r="K66" i="22" s="1"/>
  <c r="I42" i="22"/>
  <c r="G42" i="22"/>
  <c r="AN41" i="22"/>
  <c r="Z41" i="22"/>
  <c r="AM40" i="22"/>
  <c r="AO40" i="22" s="1"/>
  <c r="BV6" i="22" s="1"/>
  <c r="Y40" i="22"/>
  <c r="W40" i="22"/>
  <c r="U40" i="22"/>
  <c r="S40" i="22"/>
  <c r="Q40" i="22"/>
  <c r="O40" i="22"/>
  <c r="M40" i="22"/>
  <c r="G40" i="22"/>
  <c r="AN39" i="22"/>
  <c r="Z39" i="22"/>
  <c r="AN38" i="22"/>
  <c r="Z38" i="22"/>
  <c r="AN37" i="22"/>
  <c r="Z37" i="22"/>
  <c r="AN36" i="22"/>
  <c r="Z36" i="22"/>
  <c r="AN35" i="22"/>
  <c r="Z35" i="22"/>
  <c r="AN34" i="22"/>
  <c r="Z34" i="22"/>
  <c r="AN33" i="22"/>
  <c r="Z33" i="22"/>
  <c r="AM32" i="22"/>
  <c r="AO32" i="22" s="1"/>
  <c r="BV8" i="22" s="1"/>
  <c r="Y32" i="22"/>
  <c r="W32" i="22"/>
  <c r="U32" i="22"/>
  <c r="S32" i="22"/>
  <c r="Q32" i="22"/>
  <c r="O32" i="22"/>
  <c r="M32" i="22"/>
  <c r="G32" i="22"/>
  <c r="AN31" i="22"/>
  <c r="Z31" i="22"/>
  <c r="AN30" i="22"/>
  <c r="Z30" i="22"/>
  <c r="AM29" i="22"/>
  <c r="AO29" i="22" s="1"/>
  <c r="BV7" i="22" s="1"/>
  <c r="Y29" i="22"/>
  <c r="W29" i="22"/>
  <c r="U29" i="22"/>
  <c r="S29" i="22"/>
  <c r="Q29" i="22"/>
  <c r="O29" i="22"/>
  <c r="M29" i="22"/>
  <c r="G29" i="22"/>
  <c r="AN28" i="22"/>
  <c r="Z28" i="22"/>
  <c r="AN27" i="22"/>
  <c r="Z27" i="22"/>
  <c r="AN26" i="22"/>
  <c r="Z26" i="22"/>
  <c r="AN25" i="22"/>
  <c r="Z25" i="22"/>
  <c r="AN24" i="22"/>
  <c r="Z24" i="22"/>
  <c r="AM23" i="22"/>
  <c r="AO23" i="22" s="1"/>
  <c r="BV9" i="22" s="1"/>
  <c r="Y23" i="22"/>
  <c r="W23" i="22"/>
  <c r="U23" i="22"/>
  <c r="S23" i="22"/>
  <c r="Q23" i="22"/>
  <c r="O23" i="22"/>
  <c r="M23" i="22"/>
  <c r="G23" i="22"/>
  <c r="AN22" i="22"/>
  <c r="Z22" i="22"/>
  <c r="AN21" i="22"/>
  <c r="Z21" i="22"/>
  <c r="AN20" i="22"/>
  <c r="Z20" i="22"/>
  <c r="AN19" i="22"/>
  <c r="Z19" i="22"/>
  <c r="BX17" i="22"/>
  <c r="AM18" i="22"/>
  <c r="AO18" i="22" s="1"/>
  <c r="BV11" i="22" s="1"/>
  <c r="Y18" i="22"/>
  <c r="W18" i="22"/>
  <c r="U18" i="22"/>
  <c r="S18" i="22"/>
  <c r="Q18" i="22"/>
  <c r="O18" i="22"/>
  <c r="M18" i="22"/>
  <c r="G18" i="22"/>
  <c r="AN17" i="22"/>
  <c r="Z17" i="22"/>
  <c r="AN16" i="22"/>
  <c r="Z16" i="22"/>
  <c r="AN15" i="22"/>
  <c r="Z15" i="22"/>
  <c r="AN14" i="22"/>
  <c r="Z14" i="22"/>
  <c r="AM13" i="22"/>
  <c r="AO13" i="22" s="1"/>
  <c r="BV5" i="22" s="1"/>
  <c r="Y13" i="22"/>
  <c r="W13" i="22"/>
  <c r="U13" i="22"/>
  <c r="S13" i="22"/>
  <c r="Q13" i="22"/>
  <c r="O13" i="22"/>
  <c r="M13" i="22"/>
  <c r="G13" i="22"/>
  <c r="B71" i="22"/>
  <c r="C10" i="21" s="1"/>
  <c r="AN12" i="22"/>
  <c r="Z12" i="22"/>
  <c r="AN11" i="22"/>
  <c r="Z11" i="22"/>
  <c r="AD10" i="22"/>
  <c r="AN10" i="22" s="1"/>
  <c r="Z10" i="22"/>
  <c r="AM9" i="22"/>
  <c r="AO9" i="22" s="1"/>
  <c r="BV4" i="22" s="1"/>
  <c r="Y9" i="22"/>
  <c r="W9" i="22"/>
  <c r="U9" i="22"/>
  <c r="S9" i="22"/>
  <c r="Q9" i="22"/>
  <c r="O9" i="22"/>
  <c r="M9" i="22"/>
  <c r="G9" i="22"/>
  <c r="AN7" i="22"/>
  <c r="Z7" i="22"/>
  <c r="AN6" i="22"/>
  <c r="Z6" i="22"/>
  <c r="AN5" i="22"/>
  <c r="Z5" i="22"/>
  <c r="AN4" i="22"/>
  <c r="AM3" i="22"/>
  <c r="AO3" i="22" s="1"/>
  <c r="G3" i="22"/>
  <c r="G66" i="22" s="1"/>
  <c r="G71" i="22" l="1"/>
  <c r="C73" i="22"/>
  <c r="D11" i="21"/>
  <c r="D13" i="21" s="1"/>
  <c r="U66" i="22"/>
  <c r="S66" i="22"/>
  <c r="J71" i="22" s="1"/>
  <c r="K10" i="21" s="1"/>
  <c r="T17" i="21" s="1"/>
  <c r="O66" i="22"/>
  <c r="H71" i="22" s="1"/>
  <c r="I10" i="21" s="1"/>
  <c r="P17" i="21" s="1"/>
  <c r="W66" i="22"/>
  <c r="L71" i="22" s="1"/>
  <c r="M10" i="21" s="1"/>
  <c r="X17" i="21" s="1"/>
  <c r="Q66" i="22"/>
  <c r="I71" i="22" s="1"/>
  <c r="J10" i="21" s="1"/>
  <c r="R17" i="21" s="1"/>
  <c r="Y66" i="22"/>
  <c r="M71" i="22" s="1"/>
  <c r="N10" i="21" s="1"/>
  <c r="F71" i="22"/>
  <c r="G10" i="21" s="1"/>
  <c r="L17" i="21" s="1"/>
  <c r="I66" i="22"/>
  <c r="E71" i="22" s="1"/>
  <c r="F10" i="21" s="1"/>
  <c r="J17" i="21" s="1"/>
  <c r="Z67" i="22"/>
  <c r="AA57" i="22"/>
  <c r="I73" i="22"/>
  <c r="AA32" i="22"/>
  <c r="AA52" i="22"/>
  <c r="G73" i="22"/>
  <c r="K73" i="22"/>
  <c r="AA23" i="22"/>
  <c r="AA42" i="22"/>
  <c r="D73" i="22"/>
  <c r="AA9" i="22"/>
  <c r="AA40" i="22"/>
  <c r="AA29" i="22"/>
  <c r="K71" i="22"/>
  <c r="L10" i="21" s="1"/>
  <c r="V17" i="21" s="1"/>
  <c r="D71" i="22"/>
  <c r="E10" i="21" s="1"/>
  <c r="H17" i="21" s="1"/>
  <c r="G19" i="21" s="1"/>
  <c r="C71" i="22"/>
  <c r="D10" i="21" s="1"/>
  <c r="F17" i="21" s="1"/>
  <c r="E19" i="21" s="1"/>
  <c r="AA45" i="22"/>
  <c r="AN87" i="22"/>
  <c r="F73" i="22"/>
  <c r="J73" i="22"/>
  <c r="E73" i="22"/>
  <c r="AA18" i="22"/>
  <c r="AO86" i="22"/>
  <c r="N72" i="22"/>
  <c r="H73" i="22"/>
  <c r="L73" i="22"/>
  <c r="M73" i="22"/>
  <c r="AM86" i="22"/>
  <c r="BV3" i="22"/>
  <c r="BV17" i="22" s="1"/>
  <c r="AA13" i="22"/>
  <c r="F18" i="21" l="1"/>
  <c r="E20" i="21" s="1"/>
  <c r="D12" i="21"/>
  <c r="H10" i="21"/>
  <c r="N17" i="21" s="1"/>
  <c r="AA66" i="22"/>
  <c r="N71" i="22"/>
  <c r="Y20" i="21" l="1"/>
  <c r="W20" i="21"/>
  <c r="U20" i="21"/>
  <c r="S20" i="21"/>
  <c r="Q20" i="21"/>
  <c r="O20" i="21"/>
  <c r="M20" i="21"/>
  <c r="K20" i="21"/>
  <c r="I20" i="21"/>
  <c r="Y19" i="21"/>
  <c r="W19" i="21"/>
  <c r="U19" i="21"/>
  <c r="S19" i="21"/>
  <c r="Q19" i="21"/>
  <c r="M19" i="21"/>
  <c r="K19" i="21"/>
  <c r="I19" i="21"/>
  <c r="N7" i="21"/>
  <c r="M7" i="21"/>
  <c r="L7" i="21"/>
  <c r="K7" i="21"/>
  <c r="J7" i="21"/>
  <c r="I7" i="21"/>
  <c r="H7" i="21"/>
  <c r="G7" i="21"/>
  <c r="F7" i="21"/>
  <c r="E7" i="21"/>
  <c r="D7" i="21"/>
  <c r="N6" i="21"/>
  <c r="M6" i="21"/>
  <c r="L6" i="21"/>
  <c r="K6" i="21"/>
  <c r="J6" i="21"/>
  <c r="I6" i="21"/>
  <c r="H6" i="21"/>
  <c r="G6" i="21"/>
  <c r="F6" i="21"/>
  <c r="E6" i="21"/>
  <c r="D6" i="21"/>
  <c r="O5" i="21"/>
  <c r="O4" i="21"/>
  <c r="L44" i="15" l="1"/>
  <c r="L43" i="15"/>
  <c r="L7" i="15"/>
  <c r="L6" i="15"/>
  <c r="L5" i="15"/>
  <c r="L4" i="15"/>
  <c r="K54" i="15"/>
  <c r="I54" i="15"/>
  <c r="G54" i="15"/>
  <c r="L62" i="15"/>
  <c r="L61" i="15"/>
  <c r="L60" i="15"/>
  <c r="L59" i="15"/>
  <c r="L58" i="15"/>
  <c r="L57" i="15"/>
  <c r="L56" i="15"/>
  <c r="L55" i="15"/>
  <c r="L50" i="15"/>
  <c r="D63" i="15"/>
  <c r="B63" i="15"/>
  <c r="E54" i="15"/>
  <c r="C54" i="15"/>
  <c r="C42" i="15"/>
  <c r="M54" i="15" l="1"/>
  <c r="AS36" i="15" s="1"/>
  <c r="K49" i="15"/>
  <c r="I49" i="15"/>
  <c r="G49" i="15"/>
  <c r="E49" i="15"/>
  <c r="K42" i="15"/>
  <c r="I42" i="15"/>
  <c r="G42" i="15"/>
  <c r="E42" i="15"/>
  <c r="K40" i="15"/>
  <c r="I40" i="15"/>
  <c r="G40" i="15"/>
  <c r="E40" i="15"/>
  <c r="K32" i="15"/>
  <c r="I32" i="15"/>
  <c r="G32" i="15"/>
  <c r="K29" i="15"/>
  <c r="I29" i="15"/>
  <c r="G29" i="15"/>
  <c r="E29" i="15"/>
  <c r="K23" i="15"/>
  <c r="I23" i="15"/>
  <c r="G23" i="15"/>
  <c r="E23" i="15"/>
  <c r="K18" i="15"/>
  <c r="I18" i="15"/>
  <c r="G18" i="15"/>
  <c r="E18" i="15"/>
  <c r="K13" i="15"/>
  <c r="I13" i="15"/>
  <c r="G13" i="15"/>
  <c r="E13" i="15"/>
  <c r="K9" i="15"/>
  <c r="I9" i="15"/>
  <c r="G9" i="15"/>
  <c r="E9" i="15"/>
  <c r="E63" i="15" l="1"/>
  <c r="M42" i="15"/>
  <c r="C49" i="15"/>
  <c r="C40" i="15"/>
  <c r="M40" i="15" s="1"/>
  <c r="C32" i="15"/>
  <c r="M32" i="15" s="1"/>
  <c r="C29" i="15"/>
  <c r="M29" i="15" s="1"/>
  <c r="C23" i="15"/>
  <c r="M23" i="15" s="1"/>
  <c r="C18" i="15"/>
  <c r="M18" i="15" s="1"/>
  <c r="C13" i="15"/>
  <c r="M13" i="15" s="1"/>
  <c r="C9" i="15"/>
  <c r="M9" i="15" s="1"/>
  <c r="M49" i="15" l="1"/>
  <c r="AS35" i="15" s="1"/>
  <c r="C63" i="15"/>
  <c r="L53" i="15"/>
  <c r="L52" i="15"/>
  <c r="L51" i="15"/>
  <c r="L48" i="15"/>
  <c r="L46" i="15"/>
  <c r="L45" i="15"/>
  <c r="L41" i="15"/>
  <c r="L39" i="15"/>
  <c r="L38" i="15"/>
  <c r="L37" i="15"/>
  <c r="L36" i="15"/>
  <c r="L35" i="15"/>
  <c r="L34" i="15"/>
  <c r="L33" i="15"/>
  <c r="L31" i="15"/>
  <c r="L30" i="15"/>
  <c r="L28" i="15"/>
  <c r="L27" i="15"/>
  <c r="L26" i="15"/>
  <c r="L25" i="15"/>
  <c r="L24" i="15"/>
  <c r="L22" i="15"/>
  <c r="L21" i="15"/>
  <c r="L20" i="15"/>
  <c r="L19" i="15"/>
  <c r="L17" i="15"/>
  <c r="L16" i="15"/>
  <c r="L15" i="15"/>
  <c r="L14" i="15"/>
  <c r="L12" i="15"/>
  <c r="L11" i="15"/>
  <c r="L10" i="15"/>
  <c r="L63" i="15" l="1"/>
  <c r="AW11" i="15"/>
  <c r="AS26" i="15" l="1"/>
  <c r="N31" i="15" l="1"/>
  <c r="N50" i="15"/>
  <c r="N55" i="15"/>
  <c r="N44" i="15"/>
  <c r="N41" i="15"/>
  <c r="N39" i="15"/>
  <c r="N28" i="15"/>
  <c r="N22" i="15"/>
  <c r="N17" i="15"/>
  <c r="N12" i="15"/>
  <c r="N8" i="15"/>
  <c r="AG92" i="15" l="1"/>
  <c r="AF92" i="15"/>
  <c r="AH92" i="15" l="1"/>
  <c r="K63" i="15"/>
  <c r="I63" i="15"/>
  <c r="G63" i="15"/>
  <c r="AS33" i="15"/>
  <c r="AS30" i="15"/>
  <c r="AS29" i="15"/>
  <c r="AS31" i="15"/>
  <c r="AS32" i="15"/>
  <c r="AS34" i="15"/>
  <c r="AS27" i="15"/>
  <c r="AS28" i="15"/>
  <c r="AS38" i="15" l="1"/>
  <c r="M63" i="15"/>
  <c r="L64" i="15" s="1"/>
  <c r="AV36" i="15" l="1"/>
  <c r="AV28" i="15"/>
  <c r="AV27" i="15"/>
  <c r="AV26" i="15"/>
  <c r="AV29" i="15"/>
  <c r="AV31" i="15"/>
  <c r="AV35" i="15"/>
  <c r="AV34" i="15"/>
  <c r="AV32" i="15"/>
  <c r="AV30" i="15"/>
  <c r="AV33" i="15"/>
  <c r="M69" i="15"/>
  <c r="AV38" i="15" l="1"/>
  <c r="AX7" i="15"/>
  <c r="C70" i="15"/>
  <c r="J63" i="15"/>
  <c r="K70" i="15"/>
  <c r="F63" i="15" l="1"/>
  <c r="H63" i="15"/>
  <c r="O71" i="15"/>
  <c r="N3" i="15" l="1"/>
  <c r="N64" i="15" l="1"/>
  <c r="I70" i="15" l="1"/>
  <c r="G70" i="15"/>
  <c r="E70" i="15" l="1"/>
  <c r="L70" i="15" s="1"/>
  <c r="M75" i="15" l="1"/>
  <c r="AY11" i="15" l="1"/>
  <c r="AY8" i="15"/>
  <c r="AY7" i="15"/>
  <c r="AX8" i="15"/>
  <c r="AX11" i="15" l="1"/>
  <c r="AY10" i="15"/>
  <c r="AX10" i="15"/>
  <c r="AY9" i="15"/>
  <c r="AY13" i="15" l="1"/>
  <c r="AW10" i="15"/>
  <c r="AW9" i="15" l="1"/>
  <c r="AW8" i="15"/>
  <c r="AW7" i="15"/>
  <c r="AX9" i="15" l="1"/>
  <c r="AX13" i="15" s="1"/>
  <c r="E13" i="21" l="1"/>
  <c r="L13" i="21" l="1"/>
  <c r="I13" i="21"/>
  <c r="M13" i="21"/>
  <c r="N13" i="21"/>
  <c r="J13" i="21"/>
  <c r="F13" i="21"/>
  <c r="G13" i="21" l="1"/>
  <c r="F12" i="21"/>
  <c r="H13" i="21"/>
  <c r="N12" i="21"/>
  <c r="H12" i="21"/>
  <c r="D18" i="21"/>
  <c r="AA18" i="21" s="1"/>
  <c r="O11" i="21"/>
  <c r="J12" i="21"/>
  <c r="K13" i="21"/>
  <c r="L12" i="21" l="1"/>
  <c r="K12" i="21"/>
  <c r="I12" i="21"/>
  <c r="E12" i="21"/>
  <c r="C20" i="21"/>
  <c r="M12" i="21"/>
  <c r="D17" i="21"/>
  <c r="C19" i="21" s="1"/>
  <c r="O10" i="21"/>
  <c r="G12" i="21"/>
</calcChain>
</file>

<file path=xl/comments1.xml><?xml version="1.0" encoding="utf-8"?>
<comments xmlns="http://schemas.openxmlformats.org/spreadsheetml/2006/main">
  <authors>
    <author>Crislin Nuñez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Crislin Nuñez:</t>
        </r>
        <r>
          <rPr>
            <sz val="9"/>
            <color indexed="81"/>
            <rFont val="Tahoma"/>
            <family val="2"/>
          </rPr>
          <t xml:space="preserve">
Martes 16 de Agosto.
Feriado Día de la Restaurant.</t>
        </r>
      </text>
    </comment>
  </commentList>
</comments>
</file>

<file path=xl/comments2.xml><?xml version="1.0" encoding="utf-8"?>
<comments xmlns="http://schemas.openxmlformats.org/spreadsheetml/2006/main">
  <authors>
    <author>Crislin Nuñez</author>
  </authors>
  <commentList>
    <comment ref="AD1" authorId="0" shapeId="0">
      <text>
        <r>
          <rPr>
            <b/>
            <sz val="12"/>
            <color indexed="81"/>
            <rFont val="Calibri"/>
            <family val="2"/>
            <scheme val="minor"/>
          </rPr>
          <t>Crislin Nuñez:</t>
        </r>
        <r>
          <rPr>
            <sz val="12"/>
            <color indexed="81"/>
            <rFont val="Calibri"/>
            <family val="2"/>
            <scheme val="minor"/>
          </rPr>
          <t xml:space="preserve">
Acumulado Desde el inicio 
15 Noviembre 2011 hasta Diciembre 2012.</t>
        </r>
      </text>
    </comment>
  </commentList>
</comments>
</file>

<file path=xl/sharedStrings.xml><?xml version="1.0" encoding="utf-8"?>
<sst xmlns="http://schemas.openxmlformats.org/spreadsheetml/2006/main" count="471" uniqueCount="165">
  <si>
    <t>Cantidad Servicios</t>
  </si>
  <si>
    <t>Cantidad Ciudadanos</t>
  </si>
  <si>
    <t>DGTT</t>
  </si>
  <si>
    <t>PGR</t>
  </si>
  <si>
    <t>Ministerio de Trabajo</t>
  </si>
  <si>
    <t>Reclamaciones</t>
  </si>
  <si>
    <t>Consultas</t>
  </si>
  <si>
    <t>Superintendencia de Bancos</t>
  </si>
  <si>
    <t>Pro-Consumidor</t>
  </si>
  <si>
    <t>Programa Solidaridad</t>
  </si>
  <si>
    <t>DIDA</t>
  </si>
  <si>
    <t>Institución/Servicio</t>
  </si>
  <si>
    <t>PROTECOM</t>
  </si>
  <si>
    <t>MIP</t>
  </si>
  <si>
    <t>Fecha</t>
  </si>
  <si>
    <t>Denuncias</t>
  </si>
  <si>
    <t>INDOTEL</t>
  </si>
  <si>
    <t>ADESS</t>
  </si>
  <si>
    <t>Policía Nacional</t>
  </si>
  <si>
    <t>Ministerio de Interior y Policía</t>
  </si>
  <si>
    <t>InposPak</t>
  </si>
  <si>
    <t>Retiro Actividad Penal</t>
  </si>
  <si>
    <t>Conciliaciones</t>
  </si>
  <si>
    <t>INPOSDOM</t>
  </si>
  <si>
    <t>SOLIDARIDAD</t>
  </si>
  <si>
    <t>PN</t>
  </si>
  <si>
    <t>Carta de No Empleo</t>
  </si>
  <si>
    <t>Duplicado Licencia de Conducir</t>
  </si>
  <si>
    <t>Superintendencia de Electricidad</t>
  </si>
  <si>
    <t>Total Servicios</t>
  </si>
  <si>
    <t>Total Ciudadanos</t>
  </si>
  <si>
    <t xml:space="preserve">Reclamaciones </t>
  </si>
  <si>
    <t>Correo Giro</t>
  </si>
  <si>
    <t xml:space="preserve">Gran Total Servicios </t>
  </si>
  <si>
    <t xml:space="preserve">Gran total de ciudadanos </t>
  </si>
  <si>
    <t>Porcentaje</t>
  </si>
  <si>
    <t>PROCONSUMIDOR</t>
  </si>
  <si>
    <t>Ciudadanos</t>
  </si>
  <si>
    <t>Servicios</t>
  </si>
  <si>
    <t xml:space="preserve">Gran Total Ciudadanos </t>
  </si>
  <si>
    <t>Ciudadanos Mes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</si>
  <si>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</si>
  <si>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</si>
  <si>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</si>
  <si>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</si>
  <si>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Inscripcion Programa Solidaridad</t>
  </si>
  <si>
    <t>Orientacion e Informacion</t>
  </si>
  <si>
    <t>Solicitud Actualizacion de Datos</t>
  </si>
  <si>
    <t>Solicitud Reemplazo de Tarjetas</t>
  </si>
  <si>
    <t>Certificacion de Aportes a la Seguridad Social</t>
  </si>
  <si>
    <t>EMS (Express Mail Service)</t>
  </si>
  <si>
    <t>Estatus Licencias Armas de Fuego</t>
  </si>
  <si>
    <t>Tramitacion Licencias Armas de Fuego</t>
  </si>
  <si>
    <t>Constancia Afiliacion ARS/AFP</t>
  </si>
  <si>
    <t>Certificacion de Cobertura Seguridad Social</t>
  </si>
  <si>
    <t>Reclamos en Tarifas BTS1 y BST2</t>
  </si>
  <si>
    <t>Entrega de Tarjetas</t>
  </si>
  <si>
    <t> Certificacion Perdida Documentos</t>
  </si>
  <si>
    <t>Verificacion Armas de Fuego Depositadas MIP</t>
  </si>
  <si>
    <t>Retiro de Actividad Penal</t>
  </si>
  <si>
    <t>Permiso del Menor</t>
  </si>
  <si>
    <t xml:space="preserve">Certificacion de Movimientos Migratorios </t>
  </si>
  <si>
    <t>Recepcion de Certificaciones de Estatus Migratorios</t>
  </si>
  <si>
    <t>Solicitud Estatus de Expedientes Depositados</t>
  </si>
  <si>
    <t>Recepcion Expedientes por Primera Vez</t>
  </si>
  <si>
    <t>Cobro Prorroga de Permanencia (Estadias)</t>
  </si>
  <si>
    <t>Venta de Diferentes Tipos de Formularios</t>
  </si>
  <si>
    <t>Recepcion Renovaciones de Residentes</t>
  </si>
  <si>
    <t>Solicitud de Citas de Documentos</t>
  </si>
  <si>
    <t>Toma de Firma y Huellas</t>
  </si>
  <si>
    <t>Instituto Postal Dominicano (INPOSDOM)</t>
  </si>
  <si>
    <t>Instituto Dominicano de las Telecomunicaciones (INDOTEL)</t>
  </si>
  <si>
    <t>Administradora de Subsidios Sociales (ADESS)</t>
  </si>
  <si>
    <t>Programa Solidaridad (PROSOLI)</t>
  </si>
  <si>
    <t>Duplicados Perdida Carnet de Diferentes Categorias</t>
  </si>
  <si>
    <t>Total Mensual de Ciudadanos</t>
  </si>
  <si>
    <t>Total Mensual de Servicios</t>
  </si>
  <si>
    <t>Superintendencia de Bancos (SB)</t>
  </si>
  <si>
    <t>Policia Nacional (PN)</t>
  </si>
  <si>
    <t>Ministerio de Interior y Policia (MIP)</t>
  </si>
  <si>
    <t>Institucion / Servicio</t>
  </si>
  <si>
    <t>Institucion/Servicio</t>
  </si>
  <si>
    <t>Direccion General de Transito Terrestre (DGTT)</t>
  </si>
  <si>
    <t>Oficina de Proteccion al Consumidor de Electricidad (PROTECOM)</t>
  </si>
  <si>
    <t>Direccion de Informacion y Defensa de los Afiliados (DIDA)</t>
  </si>
  <si>
    <t>Proteccion de los Derechos del Consumidor (Pro-Consumidor)</t>
  </si>
  <si>
    <t>Direccion General de Migracion (DGM)</t>
  </si>
  <si>
    <t>Reclamacion TC, Debito y Prestamos Bancarios</t>
  </si>
  <si>
    <t>Procuraduria General de la Republica (PGR)</t>
  </si>
  <si>
    <t>Total General</t>
  </si>
  <si>
    <t>Total Servicios Ofertados</t>
  </si>
  <si>
    <t>Total Ciudadanos Atendidos</t>
  </si>
  <si>
    <t>Cantidad Servicios Ofertados</t>
  </si>
  <si>
    <t>Cantidad Ciudadanos Atendidos</t>
  </si>
  <si>
    <t>Institución / Servicios</t>
  </si>
  <si>
    <t>Gran Total de Ciudadanos Atendidos</t>
  </si>
  <si>
    <t>Consulta</t>
  </si>
  <si>
    <t>Portal usuario</t>
  </si>
  <si>
    <t>Impresión fde constancia</t>
  </si>
  <si>
    <t>Modificación</t>
  </si>
  <si>
    <t>Modificación beneficiario</t>
  </si>
  <si>
    <t>Actualización de datos</t>
  </si>
  <si>
    <t>Registro</t>
  </si>
  <si>
    <t>Constancia</t>
  </si>
  <si>
    <t>PostalPak</t>
  </si>
  <si>
    <t>DGCP</t>
  </si>
  <si>
    <t>Enero 2016</t>
  </si>
  <si>
    <t>Febrero 2016</t>
  </si>
  <si>
    <t>Marzo 2016</t>
  </si>
  <si>
    <t>Abril 2016</t>
  </si>
  <si>
    <t>Mayo 2016</t>
  </si>
  <si>
    <t>Junio 2016</t>
  </si>
  <si>
    <t xml:space="preserve"> Julio 2016</t>
  </si>
  <si>
    <t>Agosto 2016</t>
  </si>
  <si>
    <t>Septiembre 2016</t>
  </si>
  <si>
    <t>Octubre 2016</t>
  </si>
  <si>
    <t>Noviembre 2016</t>
  </si>
  <si>
    <t>Diciembre 2016</t>
  </si>
  <si>
    <t>Total Servicios  2016</t>
  </si>
  <si>
    <t>Total Ciudadanos 2016</t>
  </si>
  <si>
    <t>Certificacion Perdida Documentos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</si>
  <si>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</si>
  <si>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</si>
  <si>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</si>
  <si>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</si>
  <si>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</si>
  <si>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</si>
  <si>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</si>
  <si>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</si>
  <si>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</si>
  <si>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</si>
  <si>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</si>
  <si>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</si>
  <si>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2016</t>
  </si>
  <si>
    <t>Ministerio de Trabajo (MT)</t>
  </si>
  <si>
    <t>Intermediacion de Empleo</t>
  </si>
  <si>
    <t>% Crecimiento de Servicios Ofertados</t>
  </si>
  <si>
    <t>Calculo de Prestaciones</t>
  </si>
  <si>
    <t>Total 2015</t>
  </si>
  <si>
    <t>% Crecimiento de Ciudadanos Atendidos</t>
  </si>
  <si>
    <t>2015 vs 2016</t>
  </si>
  <si>
    <t>Total</t>
  </si>
  <si>
    <t>Impresión de constancia</t>
  </si>
  <si>
    <t>Orientacion e Informacion del SDSS</t>
  </si>
  <si>
    <t>Certificación de Firmas Doc. Notariales y Oficiales</t>
  </si>
  <si>
    <t>Identificación de Personas Físicas</t>
  </si>
  <si>
    <t>Renovación Licencia de Conducir</t>
  </si>
  <si>
    <t>Solicitud Actualización de Datos</t>
  </si>
  <si>
    <t>Orientación e Información</t>
  </si>
  <si>
    <t>Inscripción Programa Solidaridad</t>
  </si>
  <si>
    <t>Certificación de Aportes a la Seguridad Social</t>
  </si>
  <si>
    <t>Constancia Afiliación ARS/AFP</t>
  </si>
  <si>
    <t>Certificación de Cobertura Seguridad Social</t>
  </si>
  <si>
    <t>Orientación e Información del SDSS</t>
  </si>
  <si>
    <t>Certificación Perdida Documentos</t>
  </si>
  <si>
    <t>Verificación Armas de Fuego Depositadas MIP</t>
  </si>
  <si>
    <t>Tramitación Licencias Armas de Fuego</t>
  </si>
  <si>
    <t>Certificación de No Antecedentes Penales</t>
  </si>
  <si>
    <t>Total Servicios Agosto 2016</t>
  </si>
  <si>
    <t>Total Ciudadanos Agosto 2016</t>
  </si>
  <si>
    <t>Semana del 01 al 06 de Agosto  2016</t>
  </si>
  <si>
    <t>Semana del 08 al 13 de Agosto 2016</t>
  </si>
  <si>
    <t>Semana del 15 al 20 de Agosto 2016</t>
  </si>
  <si>
    <t>Semana del 22 al 27 de Agosto 2016</t>
  </si>
  <si>
    <t>Semana del 29 al 31 de Agosto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</si>
</sst>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dd\-mm\-yy;@"/>
    <numFmt numFmtId="166" formatCode="0_);\(0\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A5002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2"/>
      <color indexed="8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theme="6" tint="0.79998168889431442"/>
      </patternFill>
    </fill>
    <fill>
      <patternFill patternType="solid">
        <fgColor theme="3" tint="0.79998168889431442"/>
        <bgColor theme="6" tint="0.59999389629810485"/>
      </patternFill>
    </fill>
    <fill>
      <patternFill patternType="solid">
        <fgColor theme="3" tint="0.39997558519241921"/>
        <bgColor theme="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1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</cellStyleXfs>
  <cellXfs count="248">
    <xf numFmtId="0" fontId="0" fillId="0" borderId="0" xfId="0"/>
    <xf numFmtId="0" fontId="3" fillId="0" borderId="0" xfId="0" applyFont="1"/>
    <xf numFmtId="0" fontId="0" fillId="0" borderId="0" xfId="0"/>
    <xf numFmtId="0" fontId="11" fillId="4" borderId="10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0" fontId="11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164" fontId="5" fillId="3" borderId="6" xfId="2" applyNumberFormat="1" applyFont="1" applyFill="1" applyBorder="1"/>
    <xf numFmtId="164" fontId="5" fillId="3" borderId="6" xfId="2" applyNumberFormat="1" applyFont="1" applyFill="1" applyBorder="1" applyAlignment="1">
      <alignment horizontal="right"/>
    </xf>
    <xf numFmtId="164" fontId="5" fillId="3" borderId="8" xfId="2" applyNumberFormat="1" applyFont="1" applyFill="1" applyBorder="1"/>
    <xf numFmtId="164" fontId="6" fillId="4" borderId="7" xfId="2" applyNumberFormat="1" applyFont="1" applyFill="1" applyBorder="1"/>
    <xf numFmtId="164" fontId="5" fillId="4" borderId="7" xfId="2" applyNumberFormat="1" applyFont="1" applyFill="1" applyBorder="1" applyAlignment="1">
      <alignment horizontal="right"/>
    </xf>
    <xf numFmtId="164" fontId="6" fillId="4" borderId="6" xfId="2" applyNumberFormat="1" applyFont="1" applyFill="1" applyBorder="1" applyAlignment="1">
      <alignment horizontal="right"/>
    </xf>
    <xf numFmtId="164" fontId="6" fillId="4" borderId="6" xfId="2" applyNumberFormat="1" applyFont="1" applyFill="1" applyBorder="1"/>
    <xf numFmtId="164" fontId="5" fillId="4" borderId="6" xfId="2" applyNumberFormat="1" applyFont="1" applyFill="1" applyBorder="1" applyAlignment="1">
      <alignment horizontal="right"/>
    </xf>
    <xf numFmtId="0" fontId="0" fillId="0" borderId="0" xfId="0" applyAlignment="1"/>
    <xf numFmtId="164" fontId="0" fillId="0" borderId="3" xfId="2" applyNumberFormat="1" applyFont="1" applyBorder="1" applyAlignment="1"/>
    <xf numFmtId="164" fontId="0" fillId="0" borderId="0" xfId="2" applyNumberFormat="1" applyFont="1" applyAlignment="1"/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/>
    <xf numFmtId="3" fontId="3" fillId="0" borderId="0" xfId="0" applyNumberFormat="1" applyFont="1" applyAlignment="1">
      <alignment horizontal="right"/>
    </xf>
    <xf numFmtId="0" fontId="11" fillId="0" borderId="0" xfId="0" applyFont="1" applyAlignment="1"/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2" applyNumberFormat="1" applyFont="1" applyAlignment="1">
      <alignment horizontal="right"/>
    </xf>
    <xf numFmtId="9" fontId="3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2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/>
    <xf numFmtId="0" fontId="0" fillId="0" borderId="0" xfId="0" applyFill="1"/>
    <xf numFmtId="0" fontId="2" fillId="10" borderId="3" xfId="3" applyBorder="1" applyAlignment="1">
      <alignment horizontal="center" wrapText="1"/>
    </xf>
    <xf numFmtId="0" fontId="7" fillId="11" borderId="3" xfId="4" applyBorder="1"/>
    <xf numFmtId="164" fontId="7" fillId="11" borderId="3" xfId="4" applyNumberFormat="1" applyBorder="1" applyAlignment="1">
      <alignment horizontal="right"/>
    </xf>
    <xf numFmtId="0" fontId="7" fillId="11" borderId="3" xfId="4" applyBorder="1" applyAlignment="1">
      <alignment horizontal="left"/>
    </xf>
    <xf numFmtId="164" fontId="7" fillId="11" borderId="3" xfId="4" applyNumberFormat="1" applyBorder="1"/>
    <xf numFmtId="0" fontId="2" fillId="10" borderId="3" xfId="3" applyBorder="1" applyAlignment="1">
      <alignment horizontal="center"/>
    </xf>
    <xf numFmtId="0" fontId="4" fillId="10" borderId="3" xfId="3" applyFont="1" applyBorder="1" applyAlignment="1">
      <alignment horizontal="left" vertical="center"/>
    </xf>
    <xf numFmtId="164" fontId="4" fillId="10" borderId="3" xfId="3" applyNumberFormat="1" applyFont="1" applyBorder="1" applyAlignment="1">
      <alignment horizontal="center" vertical="center"/>
    </xf>
    <xf numFmtId="9" fontId="4" fillId="10" borderId="3" xfId="3" applyNumberFormat="1" applyFont="1" applyBorder="1" applyAlignment="1">
      <alignment horizontal="right" vertical="center"/>
    </xf>
    <xf numFmtId="10" fontId="7" fillId="11" borderId="3" xfId="4" applyNumberFormat="1" applyBorder="1" applyAlignment="1">
      <alignment horizontal="right"/>
    </xf>
    <xf numFmtId="164" fontId="6" fillId="4" borderId="7" xfId="2" applyNumberFormat="1" applyFont="1" applyFill="1" applyBorder="1" applyAlignment="1">
      <alignment horizontal="right"/>
    </xf>
    <xf numFmtId="164" fontId="5" fillId="4" borderId="7" xfId="2" applyNumberFormat="1" applyFont="1" applyFill="1" applyBorder="1"/>
    <xf numFmtId="164" fontId="6" fillId="4" borderId="7" xfId="2" applyNumberFormat="1" applyFont="1" applyFill="1" applyBorder="1" applyAlignment="1"/>
    <xf numFmtId="164" fontId="5" fillId="3" borderId="31" xfId="2" applyNumberFormat="1" applyFont="1" applyFill="1" applyBorder="1"/>
    <xf numFmtId="164" fontId="6" fillId="4" borderId="33" xfId="2" applyNumberFormat="1" applyFont="1" applyFill="1" applyBorder="1" applyAlignment="1">
      <alignment horizontal="right"/>
    </xf>
    <xf numFmtId="164" fontId="5" fillId="3" borderId="28" xfId="2" applyNumberFormat="1" applyFont="1" applyFill="1" applyBorder="1"/>
    <xf numFmtId="164" fontId="8" fillId="4" borderId="9" xfId="2" applyNumberFormat="1" applyFont="1" applyFill="1" applyBorder="1"/>
    <xf numFmtId="164" fontId="4" fillId="4" borderId="0" xfId="2" applyNumberFormat="1" applyFont="1" applyFill="1"/>
    <xf numFmtId="164" fontId="11" fillId="7" borderId="5" xfId="2" applyNumberFormat="1" applyFont="1" applyFill="1" applyBorder="1" applyAlignment="1">
      <alignment horizontal="center"/>
    </xf>
    <xf numFmtId="164" fontId="6" fillId="4" borderId="29" xfId="2" applyNumberFormat="1" applyFont="1" applyFill="1" applyBorder="1"/>
    <xf numFmtId="164" fontId="5" fillId="3" borderId="15" xfId="2" applyNumberFormat="1" applyFont="1" applyFill="1" applyBorder="1" applyAlignment="1">
      <alignment horizontal="right"/>
    </xf>
    <xf numFmtId="164" fontId="5" fillId="3" borderId="35" xfId="2" applyNumberFormat="1" applyFont="1" applyFill="1" applyBorder="1" applyAlignment="1">
      <alignment horizontal="right"/>
    </xf>
    <xf numFmtId="164" fontId="5" fillId="3" borderId="30" xfId="2" applyNumberFormat="1" applyFont="1" applyFill="1" applyBorder="1" applyAlignment="1">
      <alignment horizontal="right"/>
    </xf>
    <xf numFmtId="164" fontId="6" fillId="4" borderId="34" xfId="2" applyNumberFormat="1" applyFont="1" applyFill="1" applyBorder="1"/>
    <xf numFmtId="164" fontId="5" fillId="3" borderId="27" xfId="2" applyNumberFormat="1" applyFont="1" applyFill="1" applyBorder="1"/>
    <xf numFmtId="164" fontId="5" fillId="3" borderId="15" xfId="2" applyNumberFormat="1" applyFont="1" applyFill="1" applyBorder="1"/>
    <xf numFmtId="164" fontId="6" fillId="4" borderId="15" xfId="2" applyNumberFormat="1" applyFont="1" applyFill="1" applyBorder="1"/>
    <xf numFmtId="164" fontId="9" fillId="3" borderId="15" xfId="2" applyNumberFormat="1" applyFont="1" applyFill="1" applyBorder="1" applyAlignment="1">
      <alignment wrapText="1"/>
    </xf>
    <xf numFmtId="164" fontId="7" fillId="3" borderId="30" xfId="2" applyNumberFormat="1" applyFont="1" applyFill="1" applyBorder="1" applyAlignment="1">
      <alignment horizontal="right"/>
    </xf>
    <xf numFmtId="164" fontId="7" fillId="3" borderId="15" xfId="2" applyNumberFormat="1" applyFont="1" applyFill="1" applyBorder="1" applyAlignment="1">
      <alignment horizontal="right"/>
    </xf>
    <xf numFmtId="164" fontId="1" fillId="0" borderId="0" xfId="2" applyNumberFormat="1" applyFont="1"/>
    <xf numFmtId="164" fontId="0" fillId="0" borderId="0" xfId="2" applyNumberFormat="1" applyFont="1"/>
    <xf numFmtId="164" fontId="4" fillId="2" borderId="0" xfId="2" applyNumberFormat="1" applyFont="1" applyFill="1"/>
    <xf numFmtId="164" fontId="2" fillId="2" borderId="0" xfId="2" applyNumberFormat="1" applyFont="1" applyFill="1"/>
    <xf numFmtId="164" fontId="11" fillId="0" borderId="0" xfId="2" applyNumberFormat="1" applyFont="1" applyAlignment="1">
      <alignment horizontal="center"/>
    </xf>
    <xf numFmtId="164" fontId="11" fillId="0" borderId="0" xfId="2" applyNumberFormat="1" applyFont="1"/>
    <xf numFmtId="164" fontId="3" fillId="0" borderId="0" xfId="2" applyNumberFormat="1" applyFont="1"/>
    <xf numFmtId="164" fontId="12" fillId="4" borderId="29" xfId="2" applyNumberFormat="1" applyFont="1" applyFill="1" applyBorder="1" applyAlignment="1">
      <alignment horizontal="center" wrapText="1"/>
    </xf>
    <xf numFmtId="164" fontId="6" fillId="4" borderId="29" xfId="2" applyNumberFormat="1" applyFont="1" applyFill="1" applyBorder="1" applyAlignment="1"/>
    <xf numFmtId="164" fontId="5" fillId="3" borderId="14" xfId="2" applyNumberFormat="1" applyFont="1" applyFill="1" applyBorder="1" applyAlignment="1">
      <alignment horizontal="right"/>
    </xf>
    <xf numFmtId="0" fontId="11" fillId="10" borderId="3" xfId="3" applyFont="1" applyBorder="1" applyAlignment="1"/>
    <xf numFmtId="43" fontId="9" fillId="3" borderId="9" xfId="2" applyFont="1" applyFill="1" applyBorder="1" applyAlignment="1">
      <alignment horizontal="left"/>
    </xf>
    <xf numFmtId="0" fontId="14" fillId="0" borderId="0" xfId="0" applyFont="1"/>
    <xf numFmtId="0" fontId="16" fillId="4" borderId="17" xfId="0" applyFont="1" applyFill="1" applyBorder="1" applyAlignment="1">
      <alignment horizontal="center" wrapText="1"/>
    </xf>
    <xf numFmtId="0" fontId="16" fillId="4" borderId="18" xfId="0" applyFont="1" applyFill="1" applyBorder="1" applyAlignment="1">
      <alignment horizontal="center" wrapText="1"/>
    </xf>
    <xf numFmtId="0" fontId="16" fillId="10" borderId="18" xfId="3" applyFont="1" applyBorder="1" applyAlignment="1">
      <alignment horizontal="center" wrapText="1"/>
    </xf>
    <xf numFmtId="43" fontId="9" fillId="3" borderId="6" xfId="2" applyFont="1" applyFill="1" applyBorder="1"/>
    <xf numFmtId="164" fontId="14" fillId="4" borderId="13" xfId="2" applyNumberFormat="1" applyFont="1" applyFill="1" applyBorder="1" applyAlignment="1">
      <alignment horizontal="left"/>
    </xf>
    <xf numFmtId="164" fontId="17" fillId="4" borderId="21" xfId="2" applyNumberFormat="1" applyFont="1" applyFill="1" applyBorder="1" applyAlignment="1">
      <alignment horizontal="left"/>
    </xf>
    <xf numFmtId="164" fontId="14" fillId="4" borderId="22" xfId="2" applyNumberFormat="1" applyFont="1" applyFill="1" applyBorder="1" applyAlignment="1">
      <alignment horizontal="left"/>
    </xf>
    <xf numFmtId="164" fontId="17" fillId="4" borderId="22" xfId="2" applyNumberFormat="1" applyFont="1" applyFill="1" applyBorder="1" applyAlignment="1">
      <alignment horizontal="left"/>
    </xf>
    <xf numFmtId="164" fontId="14" fillId="4" borderId="21" xfId="2" applyNumberFormat="1" applyFont="1" applyFill="1" applyBorder="1" applyAlignment="1">
      <alignment horizontal="left"/>
    </xf>
    <xf numFmtId="164" fontId="17" fillId="4" borderId="0" xfId="2" applyNumberFormat="1" applyFont="1" applyFill="1" applyBorder="1" applyAlignment="1">
      <alignment horizontal="left"/>
    </xf>
    <xf numFmtId="164" fontId="18" fillId="9" borderId="18" xfId="2" applyNumberFormat="1" applyFont="1" applyFill="1" applyBorder="1"/>
    <xf numFmtId="164" fontId="18" fillId="9" borderId="18" xfId="2" applyNumberFormat="1" applyFont="1" applyFill="1" applyBorder="1" applyAlignment="1">
      <alignment horizontal="right"/>
    </xf>
    <xf numFmtId="164" fontId="15" fillId="7" borderId="24" xfId="2" applyNumberFormat="1" applyFont="1" applyFill="1" applyBorder="1" applyAlignment="1">
      <alignment horizontal="left"/>
    </xf>
    <xf numFmtId="164" fontId="15" fillId="7" borderId="25" xfId="2" applyNumberFormat="1" applyFont="1" applyFill="1" applyBorder="1" applyAlignment="1">
      <alignment horizontal="left"/>
    </xf>
    <xf numFmtId="164" fontId="15" fillId="7" borderId="26" xfId="2" applyNumberFormat="1" applyFont="1" applyFill="1" applyBorder="1" applyAlignment="1">
      <alignment horizontal="left"/>
    </xf>
    <xf numFmtId="164" fontId="15" fillId="7" borderId="23" xfId="2" applyNumberFormat="1" applyFont="1" applyFill="1" applyBorder="1" applyAlignment="1">
      <alignment horizontal="left"/>
    </xf>
    <xf numFmtId="164" fontId="18" fillId="4" borderId="18" xfId="2" applyNumberFormat="1" applyFont="1" applyFill="1" applyBorder="1"/>
    <xf numFmtId="164" fontId="18" fillId="4" borderId="18" xfId="2" applyNumberFormat="1" applyFont="1" applyFill="1" applyBorder="1" applyAlignment="1">
      <alignment horizontal="right"/>
    </xf>
    <xf numFmtId="164" fontId="18" fillId="4" borderId="7" xfId="2" applyNumberFormat="1" applyFont="1" applyFill="1" applyBorder="1"/>
    <xf numFmtId="164" fontId="18" fillId="4" borderId="7" xfId="2" applyNumberFormat="1" applyFont="1" applyFill="1" applyBorder="1" applyAlignment="1">
      <alignment horizontal="right"/>
    </xf>
    <xf numFmtId="164" fontId="19" fillId="4" borderId="18" xfId="2" applyNumberFormat="1" applyFont="1" applyFill="1" applyBorder="1" applyAlignment="1">
      <alignment horizontal="right"/>
    </xf>
    <xf numFmtId="164" fontId="18" fillId="4" borderId="6" xfId="2" applyNumberFormat="1" applyFont="1" applyFill="1" applyBorder="1"/>
    <xf numFmtId="164" fontId="18" fillId="4" borderId="6" xfId="2" applyNumberFormat="1" applyFont="1" applyFill="1" applyBorder="1" applyAlignment="1">
      <alignment horizontal="right"/>
    </xf>
    <xf numFmtId="164" fontId="19" fillId="4" borderId="18" xfId="2" applyNumberFormat="1" applyFont="1" applyFill="1" applyBorder="1"/>
    <xf numFmtId="43" fontId="17" fillId="4" borderId="19" xfId="2" applyFont="1" applyFill="1" applyBorder="1"/>
    <xf numFmtId="43" fontId="17" fillId="4" borderId="12" xfId="2" applyFont="1" applyFill="1" applyBorder="1"/>
    <xf numFmtId="43" fontId="17" fillId="4" borderId="20" xfId="2" applyFont="1" applyFill="1" applyBorder="1"/>
    <xf numFmtId="43" fontId="15" fillId="7" borderId="18" xfId="2" applyFont="1" applyFill="1" applyBorder="1" applyAlignment="1">
      <alignment horizontal="left"/>
    </xf>
    <xf numFmtId="0" fontId="16" fillId="8" borderId="18" xfId="0" applyFont="1" applyFill="1" applyBorder="1" applyAlignment="1">
      <alignment horizontal="center" wrapText="1"/>
    </xf>
    <xf numFmtId="164" fontId="18" fillId="8" borderId="18" xfId="2" applyNumberFormat="1" applyFont="1" applyFill="1" applyBorder="1" applyAlignment="1">
      <alignment horizontal="right"/>
    </xf>
    <xf numFmtId="0" fontId="17" fillId="0" borderId="0" xfId="0" applyFont="1"/>
    <xf numFmtId="164" fontId="19" fillId="3" borderId="18" xfId="2" applyNumberFormat="1" applyFont="1" applyFill="1" applyBorder="1" applyAlignment="1">
      <alignment horizontal="right"/>
    </xf>
    <xf numFmtId="164" fontId="18" fillId="3" borderId="18" xfId="2" applyNumberFormat="1" applyFont="1" applyFill="1" applyBorder="1"/>
    <xf numFmtId="164" fontId="19" fillId="3" borderId="18" xfId="2" applyNumberFormat="1" applyFont="1" applyFill="1" applyBorder="1"/>
    <xf numFmtId="164" fontId="19" fillId="3" borderId="6" xfId="2" applyNumberFormat="1" applyFont="1" applyFill="1" applyBorder="1" applyAlignment="1">
      <alignment horizontal="right"/>
    </xf>
    <xf numFmtId="164" fontId="18" fillId="3" borderId="6" xfId="2" applyNumberFormat="1" applyFont="1" applyFill="1" applyBorder="1"/>
    <xf numFmtId="164" fontId="18" fillId="8" borderId="18" xfId="2" applyNumberFormat="1" applyFont="1" applyFill="1" applyBorder="1"/>
    <xf numFmtId="164" fontId="18" fillId="3" borderId="8" xfId="2" applyNumberFormat="1" applyFont="1" applyFill="1" applyBorder="1"/>
    <xf numFmtId="43" fontId="14" fillId="5" borderId="12" xfId="2" applyFont="1" applyFill="1" applyBorder="1" applyAlignment="1">
      <alignment horizontal="left"/>
    </xf>
    <xf numFmtId="43" fontId="20" fillId="3" borderId="9" xfId="2" applyFont="1" applyFill="1" applyBorder="1" applyAlignment="1">
      <alignment horizontal="left"/>
    </xf>
    <xf numFmtId="43" fontId="20" fillId="3" borderId="6" xfId="2" applyFont="1" applyFill="1" applyBorder="1" applyAlignment="1">
      <alignment horizontal="left"/>
    </xf>
    <xf numFmtId="3" fontId="14" fillId="0" borderId="0" xfId="0" applyNumberFormat="1" applyFont="1"/>
    <xf numFmtId="43" fontId="14" fillId="3" borderId="12" xfId="2" applyFont="1" applyFill="1" applyBorder="1" applyAlignment="1">
      <alignment horizontal="left"/>
    </xf>
    <xf numFmtId="43" fontId="14" fillId="6" borderId="12" xfId="2" applyFont="1" applyFill="1" applyBorder="1" applyAlignment="1">
      <alignment horizontal="left"/>
    </xf>
    <xf numFmtId="43" fontId="20" fillId="3" borderId="12" xfId="2" applyFont="1" applyFill="1" applyBorder="1"/>
    <xf numFmtId="43" fontId="14" fillId="3" borderId="12" xfId="2" applyFont="1" applyFill="1" applyBorder="1" applyAlignment="1"/>
    <xf numFmtId="0" fontId="21" fillId="0" borderId="0" xfId="0" applyFont="1"/>
    <xf numFmtId="0" fontId="15" fillId="4" borderId="38" xfId="0" applyFont="1" applyFill="1" applyBorder="1" applyAlignment="1">
      <alignment horizontal="center" wrapText="1"/>
    </xf>
    <xf numFmtId="0" fontId="15" fillId="4" borderId="38" xfId="0" applyFont="1" applyFill="1" applyBorder="1" applyAlignment="1">
      <alignment horizontal="center"/>
    </xf>
    <xf numFmtId="17" fontId="15" fillId="4" borderId="38" xfId="0" applyNumberFormat="1" applyFont="1" applyFill="1" applyBorder="1" applyAlignment="1">
      <alignment horizontal="center"/>
    </xf>
    <xf numFmtId="164" fontId="15" fillId="7" borderId="26" xfId="2" applyNumberFormat="1" applyFont="1" applyFill="1" applyBorder="1" applyAlignment="1">
      <alignment horizontal="right"/>
    </xf>
    <xf numFmtId="9" fontId="15" fillId="7" borderId="24" xfId="1" applyFont="1" applyFill="1" applyBorder="1" applyAlignment="1">
      <alignment horizontal="center"/>
    </xf>
    <xf numFmtId="43" fontId="8" fillId="4" borderId="6" xfId="2" applyFont="1" applyFill="1" applyBorder="1"/>
    <xf numFmtId="43" fontId="9" fillId="3" borderId="6" xfId="2" applyFont="1" applyFill="1" applyBorder="1" applyAlignment="1">
      <alignment wrapText="1"/>
    </xf>
    <xf numFmtId="43" fontId="9" fillId="3" borderId="8" xfId="2" applyFont="1" applyFill="1" applyBorder="1"/>
    <xf numFmtId="43" fontId="8" fillId="4" borderId="7" xfId="2" applyFont="1" applyFill="1" applyBorder="1" applyAlignment="1"/>
    <xf numFmtId="43" fontId="8" fillId="4" borderId="7" xfId="2" applyFont="1" applyFill="1" applyBorder="1"/>
    <xf numFmtId="43" fontId="9" fillId="3" borderId="32" xfId="2" applyFont="1" applyFill="1" applyBorder="1"/>
    <xf numFmtId="43" fontId="8" fillId="4" borderId="33" xfId="2" applyFont="1" applyFill="1" applyBorder="1"/>
    <xf numFmtId="43" fontId="9" fillId="3" borderId="27" xfId="2" applyFont="1" applyFill="1" applyBorder="1" applyAlignment="1">
      <alignment wrapText="1"/>
    </xf>
    <xf numFmtId="43" fontId="10" fillId="3" borderId="6" xfId="2" applyFont="1" applyFill="1" applyBorder="1" applyAlignment="1">
      <alignment horizontal="left"/>
    </xf>
    <xf numFmtId="43" fontId="8" fillId="4" borderId="9" xfId="2" applyFont="1" applyFill="1" applyBorder="1"/>
    <xf numFmtId="43" fontId="4" fillId="4" borderId="0" xfId="2" applyFont="1" applyFill="1" applyAlignment="1">
      <alignment horizontal="left" indent="1"/>
    </xf>
    <xf numFmtId="164" fontId="14" fillId="4" borderId="18" xfId="2" applyNumberFormat="1" applyFont="1" applyFill="1" applyBorder="1"/>
    <xf numFmtId="164" fontId="17" fillId="4" borderId="18" xfId="2" applyNumberFormat="1" applyFont="1" applyFill="1" applyBorder="1"/>
    <xf numFmtId="164" fontId="15" fillId="10" borderId="18" xfId="2" applyNumberFormat="1" applyFont="1" applyFill="1" applyBorder="1"/>
    <xf numFmtId="164" fontId="15" fillId="10" borderId="18" xfId="2" applyNumberFormat="1" applyFont="1" applyFill="1" applyBorder="1" applyAlignment="1">
      <alignment horizontal="right"/>
    </xf>
    <xf numFmtId="164" fontId="14" fillId="3" borderId="18" xfId="2" applyNumberFormat="1" applyFont="1" applyFill="1" applyBorder="1"/>
    <xf numFmtId="164" fontId="17" fillId="3" borderId="18" xfId="2" applyNumberFormat="1" applyFont="1" applyFill="1" applyBorder="1"/>
    <xf numFmtId="164" fontId="14" fillId="3" borderId="2" xfId="2" applyNumberFormat="1" applyFont="1" applyFill="1" applyBorder="1"/>
    <xf numFmtId="164" fontId="17" fillId="4" borderId="19" xfId="2" applyNumberFormat="1" applyFont="1" applyFill="1" applyBorder="1"/>
    <xf numFmtId="164" fontId="14" fillId="3" borderId="12" xfId="2" applyNumberFormat="1" applyFont="1" applyFill="1" applyBorder="1" applyAlignment="1">
      <alignment horizontal="left"/>
    </xf>
    <xf numFmtId="164" fontId="17" fillId="4" borderId="12" xfId="2" applyNumberFormat="1" applyFont="1" applyFill="1" applyBorder="1"/>
    <xf numFmtId="164" fontId="14" fillId="5" borderId="12" xfId="2" applyNumberFormat="1" applyFont="1" applyFill="1" applyBorder="1" applyAlignment="1">
      <alignment horizontal="left"/>
    </xf>
    <xf numFmtId="164" fontId="20" fillId="3" borderId="9" xfId="2" applyNumberFormat="1" applyFont="1" applyFill="1" applyBorder="1" applyAlignment="1">
      <alignment horizontal="left"/>
    </xf>
    <xf numFmtId="164" fontId="20" fillId="3" borderId="6" xfId="2" applyNumberFormat="1" applyFont="1" applyFill="1" applyBorder="1" applyAlignment="1">
      <alignment horizontal="left"/>
    </xf>
    <xf numFmtId="164" fontId="14" fillId="3" borderId="12" xfId="2" applyNumberFormat="1" applyFont="1" applyFill="1" applyBorder="1" applyAlignment="1">
      <alignment horizontal="left" wrapText="1"/>
    </xf>
    <xf numFmtId="164" fontId="14" fillId="6" borderId="12" xfId="2" applyNumberFormat="1" applyFont="1" applyFill="1" applyBorder="1" applyAlignment="1">
      <alignment horizontal="left"/>
    </xf>
    <xf numFmtId="164" fontId="20" fillId="3" borderId="12" xfId="2" applyNumberFormat="1" applyFont="1" applyFill="1" applyBorder="1"/>
    <xf numFmtId="164" fontId="14" fillId="3" borderId="12" xfId="2" applyNumberFormat="1" applyFont="1" applyFill="1" applyBorder="1" applyAlignment="1"/>
    <xf numFmtId="164" fontId="20" fillId="3" borderId="6" xfId="2" applyNumberFormat="1" applyFont="1" applyFill="1" applyBorder="1" applyAlignment="1">
      <alignment horizontal="left" wrapText="1"/>
    </xf>
    <xf numFmtId="164" fontId="20" fillId="3" borderId="6" xfId="2" applyNumberFormat="1" applyFont="1" applyFill="1" applyBorder="1"/>
    <xf numFmtId="164" fontId="18" fillId="3" borderId="18" xfId="2" applyNumberFormat="1" applyFont="1" applyFill="1" applyBorder="1" applyAlignment="1">
      <alignment horizontal="right"/>
    </xf>
    <xf numFmtId="164" fontId="17" fillId="3" borderId="0" xfId="2" applyNumberFormat="1" applyFont="1" applyFill="1"/>
    <xf numFmtId="164" fontId="17" fillId="3" borderId="18" xfId="5" applyNumberFormat="1" applyFont="1" applyFill="1" applyBorder="1" applyAlignment="1">
      <alignment horizontal="right"/>
    </xf>
    <xf numFmtId="164" fontId="17" fillId="3" borderId="18" xfId="5" applyNumberFormat="1" applyFont="1" applyFill="1" applyBorder="1"/>
    <xf numFmtId="164" fontId="15" fillId="10" borderId="18" xfId="3" applyNumberFormat="1" applyFont="1" applyBorder="1"/>
    <xf numFmtId="164" fontId="15" fillId="10" borderId="18" xfId="3" applyNumberFormat="1" applyFont="1" applyBorder="1" applyAlignment="1">
      <alignment horizontal="right"/>
    </xf>
    <xf numFmtId="164" fontId="14" fillId="13" borderId="40" xfId="2" applyNumberFormat="1" applyFont="1" applyFill="1" applyBorder="1"/>
    <xf numFmtId="164" fontId="14" fillId="13" borderId="41" xfId="2" applyNumberFormat="1" applyFont="1" applyFill="1" applyBorder="1"/>
    <xf numFmtId="164" fontId="14" fillId="15" borderId="42" xfId="2" applyNumberFormat="1" applyFont="1" applyFill="1" applyBorder="1"/>
    <xf numFmtId="164" fontId="14" fillId="15" borderId="39" xfId="2" applyNumberFormat="1" applyFont="1" applyFill="1" applyBorder="1"/>
    <xf numFmtId="164" fontId="14" fillId="13" borderId="42" xfId="2" applyNumberFormat="1" applyFont="1" applyFill="1" applyBorder="1"/>
    <xf numFmtId="164" fontId="14" fillId="13" borderId="39" xfId="2" applyNumberFormat="1" applyFont="1" applyFill="1" applyBorder="1"/>
    <xf numFmtId="164" fontId="15" fillId="14" borderId="0" xfId="2" applyNumberFormat="1" applyFont="1" applyFill="1" applyBorder="1" applyAlignment="1">
      <alignment horizontal="center"/>
    </xf>
    <xf numFmtId="164" fontId="15" fillId="14" borderId="16" xfId="2" applyNumberFormat="1" applyFont="1" applyFill="1" applyBorder="1" applyAlignment="1">
      <alignment horizontal="center" wrapText="1"/>
    </xf>
    <xf numFmtId="164" fontId="15" fillId="10" borderId="42" xfId="3" applyNumberFormat="1" applyFont="1" applyBorder="1"/>
    <xf numFmtId="164" fontId="15" fillId="10" borderId="39" xfId="3" applyNumberFormat="1" applyFont="1" applyBorder="1"/>
    <xf numFmtId="164" fontId="14" fillId="13" borderId="3" xfId="2" applyNumberFormat="1" applyFont="1" applyFill="1" applyBorder="1"/>
    <xf numFmtId="164" fontId="14" fillId="15" borderId="3" xfId="2" applyNumberFormat="1" applyFont="1" applyFill="1" applyBorder="1"/>
    <xf numFmtId="164" fontId="15" fillId="10" borderId="3" xfId="3" applyNumberFormat="1" applyFont="1" applyBorder="1"/>
    <xf numFmtId="165" fontId="13" fillId="3" borderId="6" xfId="2" applyNumberFormat="1" applyFont="1" applyFill="1" applyBorder="1" applyAlignment="1">
      <alignment horizontal="left"/>
    </xf>
    <xf numFmtId="165" fontId="13" fillId="3" borderId="6" xfId="2" applyNumberFormat="1" applyFont="1" applyFill="1" applyBorder="1" applyAlignment="1">
      <alignment horizontal="left" wrapText="1"/>
    </xf>
    <xf numFmtId="0" fontId="15" fillId="4" borderId="13" xfId="0" applyFont="1" applyFill="1" applyBorder="1" applyAlignment="1">
      <alignment horizontal="center" wrapText="1"/>
    </xf>
    <xf numFmtId="0" fontId="4" fillId="10" borderId="0" xfId="3" applyFont="1" applyAlignment="1">
      <alignment horizontal="center"/>
    </xf>
    <xf numFmtId="0" fontId="0" fillId="11" borderId="3" xfId="4" applyFont="1" applyBorder="1"/>
    <xf numFmtId="3" fontId="0" fillId="0" borderId="0" xfId="0" applyNumberFormat="1" applyAlignment="1">
      <alignment horizontal="center"/>
    </xf>
    <xf numFmtId="43" fontId="14" fillId="0" borderId="0" xfId="2" applyFont="1"/>
    <xf numFmtId="43" fontId="16" fillId="4" borderId="17" xfId="2" applyFont="1" applyFill="1" applyBorder="1" applyAlignment="1">
      <alignment horizontal="center" wrapText="1"/>
    </xf>
    <xf numFmtId="43" fontId="14" fillId="3" borderId="12" xfId="2" applyFont="1" applyFill="1" applyBorder="1" applyAlignment="1">
      <alignment horizontal="left" wrapText="1"/>
    </xf>
    <xf numFmtId="164" fontId="14" fillId="0" borderId="0" xfId="0" applyNumberFormat="1" applyFont="1"/>
    <xf numFmtId="37" fontId="17" fillId="4" borderId="22" xfId="2" applyNumberFormat="1" applyFont="1" applyFill="1" applyBorder="1" applyAlignment="1">
      <alignment horizontal="center"/>
    </xf>
    <xf numFmtId="37" fontId="17" fillId="4" borderId="0" xfId="2" applyNumberFormat="1" applyFont="1" applyFill="1" applyBorder="1" applyAlignment="1">
      <alignment horizontal="center"/>
    </xf>
    <xf numFmtId="37" fontId="15" fillId="7" borderId="24" xfId="2" applyNumberFormat="1" applyFont="1" applyFill="1" applyBorder="1" applyAlignment="1">
      <alignment horizontal="center"/>
    </xf>
    <xf numFmtId="37" fontId="15" fillId="7" borderId="26" xfId="2" applyNumberFormat="1" applyFont="1" applyFill="1" applyBorder="1" applyAlignment="1">
      <alignment horizontal="center"/>
    </xf>
    <xf numFmtId="164" fontId="17" fillId="4" borderId="20" xfId="2" applyNumberFormat="1" applyFont="1" applyFill="1" applyBorder="1"/>
    <xf numFmtId="164" fontId="17" fillId="4" borderId="43" xfId="2" applyNumberFormat="1" applyFont="1" applyFill="1" applyBorder="1" applyAlignment="1">
      <alignment horizontal="right"/>
    </xf>
    <xf numFmtId="164" fontId="17" fillId="4" borderId="20" xfId="2" applyNumberFormat="1" applyFont="1" applyFill="1" applyBorder="1" applyAlignment="1">
      <alignment horizontal="right"/>
    </xf>
    <xf numFmtId="164" fontId="17" fillId="4" borderId="44" xfId="2" applyNumberFormat="1" applyFont="1" applyFill="1" applyBorder="1" applyAlignment="1">
      <alignment horizontal="right"/>
    </xf>
    <xf numFmtId="164" fontId="15" fillId="7" borderId="18" xfId="2" applyNumberFormat="1" applyFont="1" applyFill="1" applyBorder="1" applyAlignment="1">
      <alignment horizontal="left"/>
    </xf>
    <xf numFmtId="164" fontId="15" fillId="7" borderId="45" xfId="2" applyNumberFormat="1" applyFont="1" applyFill="1" applyBorder="1" applyAlignment="1">
      <alignment horizontal="right"/>
    </xf>
    <xf numFmtId="164" fontId="15" fillId="7" borderId="23" xfId="2" applyNumberFormat="1" applyFont="1" applyFill="1" applyBorder="1" applyAlignment="1">
      <alignment horizontal="right"/>
    </xf>
    <xf numFmtId="164" fontId="15" fillId="7" borderId="46" xfId="2" applyNumberFormat="1" applyFont="1" applyFill="1" applyBorder="1" applyAlignment="1">
      <alignment horizontal="right"/>
    </xf>
    <xf numFmtId="0" fontId="4" fillId="10" borderId="45" xfId="3" applyFont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/>
    </xf>
    <xf numFmtId="17" fontId="4" fillId="4" borderId="26" xfId="0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43" fontId="1" fillId="4" borderId="45" xfId="2" applyFont="1" applyFill="1" applyBorder="1"/>
    <xf numFmtId="37" fontId="1" fillId="4" borderId="26" xfId="2" applyNumberFormat="1" applyFont="1" applyFill="1" applyBorder="1" applyAlignment="1">
      <alignment horizontal="right"/>
    </xf>
    <xf numFmtId="37" fontId="1" fillId="4" borderId="23" xfId="2" applyNumberFormat="1" applyFont="1" applyFill="1" applyBorder="1" applyAlignment="1">
      <alignment horizontal="right"/>
    </xf>
    <xf numFmtId="43" fontId="11" fillId="7" borderId="45" xfId="2" applyFont="1" applyFill="1" applyBorder="1" applyAlignment="1">
      <alignment horizontal="left"/>
    </xf>
    <xf numFmtId="37" fontId="11" fillId="7" borderId="26" xfId="2" applyNumberFormat="1" applyFont="1" applyFill="1" applyBorder="1" applyAlignment="1">
      <alignment horizontal="right"/>
    </xf>
    <xf numFmtId="37" fontId="11" fillId="7" borderId="23" xfId="2" applyNumberFormat="1" applyFont="1" applyFill="1" applyBorder="1" applyAlignment="1">
      <alignment horizontal="right"/>
    </xf>
    <xf numFmtId="43" fontId="4" fillId="7" borderId="5" xfId="2" applyFont="1" applyFill="1" applyBorder="1" applyAlignment="1">
      <alignment horizontal="left"/>
    </xf>
    <xf numFmtId="9" fontId="4" fillId="7" borderId="26" xfId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0" fontId="4" fillId="7" borderId="23" xfId="1" applyNumberFormat="1" applyFont="1" applyFill="1" applyBorder="1" applyAlignment="1">
      <alignment horizontal="center"/>
    </xf>
    <xf numFmtId="43" fontId="4" fillId="7" borderId="45" xfId="2" applyFont="1" applyFill="1" applyBorder="1" applyAlignment="1">
      <alignment horizontal="left"/>
    </xf>
    <xf numFmtId="9" fontId="4" fillId="7" borderId="23" xfId="1" applyFont="1" applyFill="1" applyBorder="1" applyAlignment="1">
      <alignment horizontal="center"/>
    </xf>
    <xf numFmtId="166" fontId="4" fillId="7" borderId="45" xfId="2" applyNumberFormat="1" applyFont="1" applyFill="1" applyBorder="1" applyAlignment="1">
      <alignment horizontal="center"/>
    </xf>
    <xf numFmtId="166" fontId="4" fillId="7" borderId="26" xfId="2" applyNumberFormat="1" applyFont="1" applyFill="1" applyBorder="1" applyAlignment="1">
      <alignment horizontal="center"/>
    </xf>
    <xf numFmtId="166" fontId="4" fillId="7" borderId="23" xfId="2" applyNumberFormat="1" applyFont="1" applyFill="1" applyBorder="1" applyAlignment="1">
      <alignment horizontal="center"/>
    </xf>
    <xf numFmtId="3" fontId="11" fillId="7" borderId="26" xfId="1" applyNumberFormat="1" applyFont="1" applyFill="1" applyBorder="1" applyAlignment="1">
      <alignment horizontal="right"/>
    </xf>
    <xf numFmtId="3" fontId="11" fillId="7" borderId="26" xfId="2" applyNumberFormat="1" applyFont="1" applyFill="1" applyBorder="1" applyAlignment="1">
      <alignment horizontal="right"/>
    </xf>
    <xf numFmtId="0" fontId="9" fillId="3" borderId="8" xfId="2" applyNumberFormat="1" applyFont="1" applyFill="1" applyBorder="1"/>
    <xf numFmtId="0" fontId="14" fillId="3" borderId="12" xfId="2" applyNumberFormat="1" applyFont="1" applyFill="1" applyBorder="1" applyAlignment="1">
      <alignment horizontal="left"/>
    </xf>
    <xf numFmtId="43" fontId="13" fillId="3" borderId="6" xfId="2" applyFont="1" applyFill="1" applyBorder="1" applyAlignment="1">
      <alignment horizontal="left"/>
    </xf>
    <xf numFmtId="43" fontId="9" fillId="3" borderId="6" xfId="2" applyFont="1" applyFill="1" applyBorder="1" applyAlignment="1">
      <alignment horizontal="left" wrapText="1"/>
    </xf>
    <xf numFmtId="43" fontId="13" fillId="3" borderId="6" xfId="2" applyFont="1" applyFill="1" applyBorder="1" applyAlignment="1">
      <alignment horizontal="left" wrapText="1"/>
    </xf>
    <xf numFmtId="43" fontId="9" fillId="3" borderId="6" xfId="2" applyFont="1" applyFill="1" applyBorder="1" applyAlignment="1">
      <alignment horizontal="left"/>
    </xf>
    <xf numFmtId="0" fontId="4" fillId="4" borderId="4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 wrapText="1"/>
    </xf>
    <xf numFmtId="0" fontId="15" fillId="4" borderId="13" xfId="0" applyFont="1" applyFill="1" applyBorder="1" applyAlignment="1">
      <alignment horizontal="center" wrapText="1"/>
    </xf>
    <xf numFmtId="0" fontId="15" fillId="4" borderId="36" xfId="0" applyFont="1" applyFill="1" applyBorder="1" applyAlignment="1">
      <alignment horizontal="center" wrapText="1"/>
    </xf>
    <xf numFmtId="0" fontId="15" fillId="4" borderId="37" xfId="0" applyFont="1" applyFill="1" applyBorder="1" applyAlignment="1">
      <alignment horizontal="center" wrapText="1"/>
    </xf>
    <xf numFmtId="0" fontId="15" fillId="4" borderId="16" xfId="0" applyFont="1" applyFill="1" applyBorder="1" applyAlignment="1">
      <alignment horizontal="center" wrapText="1"/>
    </xf>
    <xf numFmtId="0" fontId="4" fillId="4" borderId="49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10" fontId="4" fillId="7" borderId="46" xfId="1" applyNumberFormat="1" applyFont="1" applyFill="1" applyBorder="1" applyAlignment="1">
      <alignment horizontal="center"/>
    </xf>
    <xf numFmtId="10" fontId="4" fillId="7" borderId="25" xfId="1" applyNumberFormat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0" fontId="4" fillId="4" borderId="23" xfId="0" applyFont="1" applyFill="1" applyBorder="1" applyAlignment="1">
      <alignment horizontal="center" wrapText="1"/>
    </xf>
    <xf numFmtId="0" fontId="4" fillId="10" borderId="47" xfId="3" applyFont="1" applyBorder="1" applyAlignment="1">
      <alignment horizontal="center" vertical="center" wrapText="1"/>
    </xf>
    <xf numFmtId="0" fontId="4" fillId="10" borderId="48" xfId="3" applyFont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wrapText="1"/>
    </xf>
    <xf numFmtId="0" fontId="4" fillId="10" borderId="0" xfId="3" applyFont="1" applyAlignment="1">
      <alignment horizontal="center"/>
    </xf>
  </cellXfs>
  <cellStyles count="6">
    <cellStyle name="20% - Accent1" xfId="5" builtinId="30"/>
    <cellStyle name="20% - Accent3" xfId="4" builtinId="38"/>
    <cellStyle name="Accent1" xfId="3" builtinId="29"/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00"/>
      <color rgb="FFCC0000"/>
      <color rgb="FF9B981C"/>
      <color rgb="FFA50021"/>
      <color rgb="FF85312F"/>
      <color rgb="FFD0CC26"/>
      <color rgb="FFFF0000"/>
      <color rgb="FFFF0D0D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Servicios Ofertados vs Ciudadanos Atendidos por Semana</a:t>
            </a:r>
          </a:p>
          <a:p>
            <a:pPr>
              <a:defRPr/>
            </a:pPr>
            <a:r>
              <a:rPr lang="es-DO" sz="1300"/>
              <a:t>(Agosto 2016)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4074604575727163E-2"/>
          <c:y val="0.22806692095731027"/>
          <c:w val="0.90613632456415971"/>
          <c:h val="0.62948151486905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Mensual!$AX$6</c:f>
              <c:strCache>
                <c:ptCount val="1"/>
                <c:pt idx="0">
                  <c:v>Cantidad Servicios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9050" cap="rnd">
                <a:solidFill>
                  <a:schemeClr val="accent1">
                    <a:shade val="76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Mensual!$AW$7:$AW$11</c:f>
              <c:strCache>
                <c:ptCount val="5"/>
                <c:pt idx="0">
                  <c:v>Semana del 01 al 06 de Agosto  2016</c:v>
                </c:pt>
                <c:pt idx="1">
                  <c:v>Semana del 08 al 13 de Agosto 2016</c:v>
                </c:pt>
                <c:pt idx="2">
                  <c:v>Semana del 15 al 20 de Agosto 2016</c:v>
                </c:pt>
                <c:pt idx="3">
                  <c:v>Semana del 22 al 27 de Agosto 2016</c:v>
                </c:pt>
                <c:pt idx="4">
                  <c:v>Semana del 29 al 31 de Agosto 2016</c:v>
                </c:pt>
              </c:strCache>
            </c:strRef>
          </c:cat>
          <c:val>
            <c:numRef>
              <c:f>Mensual!$AX$7:$AX$11</c:f>
              <c:numCache>
                <c:formatCode>_(* #,##0_);_(* \(#,##0\);_(* "-"??_);_(@_)</c:formatCode>
                <c:ptCount val="5"/>
                <c:pt idx="0">
                  <c:v>3221</c:v>
                </c:pt>
                <c:pt idx="1">
                  <c:v>3445</c:v>
                </c:pt>
                <c:pt idx="2">
                  <c:v>3199</c:v>
                </c:pt>
                <c:pt idx="3">
                  <c:v>3329</c:v>
                </c:pt>
                <c:pt idx="4">
                  <c:v>1963</c:v>
                </c:pt>
              </c:numCache>
            </c:numRef>
          </c:val>
        </c:ser>
        <c:ser>
          <c:idx val="1"/>
          <c:order val="1"/>
          <c:tx>
            <c:strRef>
              <c:f>Mensual!$AY$6</c:f>
              <c:strCache>
                <c:ptCount val="1"/>
                <c:pt idx="0">
                  <c:v>Cantidad Ciudadanos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Mensual!$AW$7:$AW$11</c:f>
              <c:strCache>
                <c:ptCount val="5"/>
                <c:pt idx="0">
                  <c:v>Semana del 01 al 06 de Agosto  2016</c:v>
                </c:pt>
                <c:pt idx="1">
                  <c:v>Semana del 08 al 13 de Agosto 2016</c:v>
                </c:pt>
                <c:pt idx="2">
                  <c:v>Semana del 15 al 20 de Agosto 2016</c:v>
                </c:pt>
                <c:pt idx="3">
                  <c:v>Semana del 22 al 27 de Agosto 2016</c:v>
                </c:pt>
                <c:pt idx="4">
                  <c:v>Semana del 29 al 31 de Agosto 2016</c:v>
                </c:pt>
              </c:strCache>
            </c:strRef>
          </c:cat>
          <c:val>
            <c:numRef>
              <c:f>Mensual!$AY$7:$AY$11</c:f>
              <c:numCache>
                <c:formatCode>_(* #,##0_);_(* \(#,##0\);_(* "-"??_);_(@_)</c:formatCode>
                <c:ptCount val="5"/>
                <c:pt idx="0">
                  <c:v>3221</c:v>
                </c:pt>
                <c:pt idx="1">
                  <c:v>3445</c:v>
                </c:pt>
                <c:pt idx="2">
                  <c:v>3199</c:v>
                </c:pt>
                <c:pt idx="3">
                  <c:v>3329</c:v>
                </c:pt>
                <c:pt idx="4">
                  <c:v>1963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1693752"/>
        <c:axId val="531686696"/>
      </c:barChart>
      <c:catAx>
        <c:axId val="531693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1686696"/>
        <c:crosses val="autoZero"/>
        <c:auto val="1"/>
        <c:lblAlgn val="ctr"/>
        <c:lblOffset val="100"/>
        <c:noMultiLvlLbl val="0"/>
      </c:catAx>
      <c:valAx>
        <c:axId val="531686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1693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735916690969182"/>
          <c:y val="0.1563348316857589"/>
          <c:w val="0.30354367162438028"/>
          <c:h val="5.4760897294380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Ciudadanos Atendidos (Agosto 2016)</a:t>
            </a:r>
            <a:endParaRPr lang="es-DO" sz="14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3495747059395355"/>
          <c:y val="0.14754861979869338"/>
          <c:w val="0.73643785846213672"/>
          <c:h val="0.802709605808619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Mensual!$AV$25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6"/>
            <c:invertIfNegative val="0"/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3E51D5C4-BE5D-4EB5-9ABE-1D26063CA608}" type="CELLRANGE">
                      <a:rPr lang="en-US" baseline="0"/>
                      <a:pPr/>
                      <a:t>[CELLRANGE]</a:t>
                    </a:fld>
                    <a:endParaRPr lang="en-US" baseline="0"/>
                  </a:p>
                  <a:p>
                    <a:fld id="{645AD7F3-AFAF-486A-912C-FDA6338ED12A}" type="VALUE">
                      <a:rPr lang="en-US" baseline="0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4F3F584-6B01-41B9-B2F3-59E795F4AA1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8C83A004-6219-48D2-A76C-A1039E50F319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259BB65-CFE7-433C-8703-052E47FEA39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924A9FC-58D0-43B0-817B-8CC9D8D77135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29A8B35-5C96-42BC-9BDE-AE5F3BD2CF2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1BF6DE5-2262-42A0-BD2F-81BD1065D19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0056091D-B0CA-4A21-B217-8F5D3B4854A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F87E06F-2724-49E2-AD1A-78C69615844C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8C71987-86CB-4025-9773-486D63F9D2F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CE5296F-0742-47A2-B634-104C12F89F5C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E12EB66B-C610-4781-9F24-46CC7FCD9E7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4161739-439A-4421-BCB5-DF32FB37777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904B2BBC-85D3-4E7A-90EA-0EF9A1C3FD3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5BFA77F-7EF8-4C5C-8F8C-A8369F87390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E1FF9A00-B08F-44DB-8F64-F2603E96448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A0089EF-E521-483F-B05C-BF6308EF614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A22CE897-0C88-43CF-8467-C66702BCED3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BFC642D-8A0F-4915-821D-DA8ABFA43A8F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F621A070-9216-430C-88C1-F3CE88D5141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3596E30-6A10-4C5C-BC5D-9632BE97099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Mensual!$AT$26:$AT$36</c:f>
              <c:strCache>
                <c:ptCount val="11"/>
                <c:pt idx="0">
                  <c:v>Programa Solidaridad</c:v>
                </c:pt>
                <c:pt idx="1">
                  <c:v>PGR</c:v>
                </c:pt>
                <c:pt idx="2">
                  <c:v>DGTT</c:v>
                </c:pt>
                <c:pt idx="3">
                  <c:v>Policía Nacional</c:v>
                </c:pt>
                <c:pt idx="4">
                  <c:v>Superintendencia de Electricidad</c:v>
                </c:pt>
                <c:pt idx="5">
                  <c:v>ADESS</c:v>
                </c:pt>
                <c:pt idx="6">
                  <c:v>DIDA</c:v>
                </c:pt>
                <c:pt idx="7">
                  <c:v>INPOSDOM</c:v>
                </c:pt>
                <c:pt idx="8">
                  <c:v>Pro-Consumidor</c:v>
                </c:pt>
                <c:pt idx="9">
                  <c:v>Ministerio de Interior y Policía</c:v>
                </c:pt>
                <c:pt idx="10">
                  <c:v>DGCP</c:v>
                </c:pt>
              </c:strCache>
            </c:strRef>
          </c:cat>
          <c:val>
            <c:numRef>
              <c:f>Mensual!$AV$26:$AV$36</c:f>
              <c:numCache>
                <c:formatCode>0.00%</c:formatCode>
                <c:ptCount val="11"/>
                <c:pt idx="0">
                  <c:v>0.24952167315431814</c:v>
                </c:pt>
                <c:pt idx="1">
                  <c:v>0.21752325658111762</c:v>
                </c:pt>
                <c:pt idx="2">
                  <c:v>0.16988850036286865</c:v>
                </c:pt>
                <c:pt idx="3">
                  <c:v>9.7446724285808542E-2</c:v>
                </c:pt>
                <c:pt idx="4">
                  <c:v>8.5505047172923399E-2</c:v>
                </c:pt>
                <c:pt idx="5">
                  <c:v>8.2206241340634686E-2</c:v>
                </c:pt>
                <c:pt idx="6">
                  <c:v>6.6767830045523516E-2</c:v>
                </c:pt>
                <c:pt idx="7">
                  <c:v>1.5636339645048493E-2</c:v>
                </c:pt>
                <c:pt idx="8">
                  <c:v>1.0622154779969651E-2</c:v>
                </c:pt>
                <c:pt idx="9">
                  <c:v>2.5070924325394208E-3</c:v>
                </c:pt>
                <c:pt idx="10">
                  <c:v>2.3751401992478721E-3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Mensual!$AU$26:$AU$36</c15:f>
                <c15:dlblRangeCache>
                  <c:ptCount val="11"/>
                  <c:pt idx="0">
                    <c:v> 3,782 </c:v>
                  </c:pt>
                  <c:pt idx="1">
                    <c:v> 3,297 </c:v>
                  </c:pt>
                  <c:pt idx="2">
                    <c:v> 2,575 </c:v>
                  </c:pt>
                  <c:pt idx="3">
                    <c:v> 1,477 </c:v>
                  </c:pt>
                  <c:pt idx="4">
                    <c:v> 1,296 </c:v>
                  </c:pt>
                  <c:pt idx="5">
                    <c:v> 1,246 </c:v>
                  </c:pt>
                  <c:pt idx="6">
                    <c:v> 1,012 </c:v>
                  </c:pt>
                  <c:pt idx="7">
                    <c:v> 237 </c:v>
                  </c:pt>
                  <c:pt idx="8">
                    <c:v> 161 </c:v>
                  </c:pt>
                  <c:pt idx="9">
                    <c:v> 38 </c:v>
                  </c:pt>
                  <c:pt idx="10">
                    <c:v> 36 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3"/>
        <c:axId val="531694928"/>
        <c:axId val="531701200"/>
      </c:barChart>
      <c:valAx>
        <c:axId val="53170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1694928"/>
        <c:crosses val="autoZero"/>
        <c:crossBetween val="between"/>
      </c:valAx>
      <c:catAx>
        <c:axId val="531694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1701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Gran Total de Ciudadanos Atendidos</a:t>
            </a:r>
          </a:p>
          <a:p>
            <a:pPr>
              <a:defRPr/>
            </a:pPr>
            <a:r>
              <a:rPr lang="es-DO"/>
              <a:t>(2012 - 2016)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Acumulado!$BW$3:$BW$16</c:f>
              <c:strCache>
                <c:ptCount val="14"/>
                <c:pt idx="0">
                  <c:v>Procuraduria General de la Republica (PGR)</c:v>
                </c:pt>
                <c:pt idx="1">
                  <c:v>Direccion General de Transito Terrestre (DGTT)</c:v>
                </c:pt>
                <c:pt idx="2">
                  <c:v>Programa Solidaridad (PROSOLI)</c:v>
                </c:pt>
                <c:pt idx="3">
                  <c:v>Policia Nacional (PN)</c:v>
                </c:pt>
                <c:pt idx="4">
                  <c:v>Administradora de Subsidios Sociales (ADESS)</c:v>
                </c:pt>
                <c:pt idx="5">
                  <c:v>Oficina de Proteccion al Consumidor de Electricidad (PROTECOM)</c:v>
                </c:pt>
                <c:pt idx="6">
                  <c:v>Direccion de Informacion y Defensa de los Afiliados (DIDA)</c:v>
                </c:pt>
                <c:pt idx="7">
                  <c:v>Instituto Postal Dominicano (INPOSDOM)</c:v>
                </c:pt>
                <c:pt idx="8">
                  <c:v>Proteccion de los Derechos del Consumidor (Pro-Consumidor)</c:v>
                </c:pt>
                <c:pt idx="9">
                  <c:v>Ministerio de Trabajo</c:v>
                </c:pt>
                <c:pt idx="10">
                  <c:v>Instituto Dominicano de las Telecomunicaciones (INDOTEL)</c:v>
                </c:pt>
                <c:pt idx="11">
                  <c:v>Direccion General de Migracion (DGM)</c:v>
                </c:pt>
                <c:pt idx="12">
                  <c:v>Ministerio de Interior y Policia (MIP)</c:v>
                </c:pt>
                <c:pt idx="13">
                  <c:v>Superintendencia de Bancos</c:v>
                </c:pt>
              </c:strCache>
            </c:strRef>
          </c:cat>
          <c:val>
            <c:numRef>
              <c:f>Acumulado!$BX$3:$BX$16</c:f>
              <c:numCache>
                <c:formatCode>_(* #,##0_);_(* \(#,##0\);_(* "-"??_);_(@_)</c:formatCode>
                <c:ptCount val="14"/>
                <c:pt idx="0">
                  <c:v>214047</c:v>
                </c:pt>
                <c:pt idx="1">
                  <c:v>81376</c:v>
                </c:pt>
                <c:pt idx="2">
                  <c:v>67560</c:v>
                </c:pt>
                <c:pt idx="3">
                  <c:v>38186</c:v>
                </c:pt>
                <c:pt idx="4">
                  <c:v>37970</c:v>
                </c:pt>
                <c:pt idx="5">
                  <c:v>36275</c:v>
                </c:pt>
                <c:pt idx="6">
                  <c:v>21016</c:v>
                </c:pt>
                <c:pt idx="7">
                  <c:v>8642</c:v>
                </c:pt>
                <c:pt idx="8">
                  <c:v>7654</c:v>
                </c:pt>
                <c:pt idx="9">
                  <c:v>6090</c:v>
                </c:pt>
                <c:pt idx="10">
                  <c:v>2913</c:v>
                </c:pt>
                <c:pt idx="11">
                  <c:v>1883</c:v>
                </c:pt>
                <c:pt idx="12">
                  <c:v>1860</c:v>
                </c:pt>
                <c:pt idx="13">
                  <c:v>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31699632"/>
        <c:axId val="531698064"/>
      </c:barChart>
      <c:catAx>
        <c:axId val="531699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1698064"/>
        <c:crosses val="autoZero"/>
        <c:auto val="1"/>
        <c:lblAlgn val="ctr"/>
        <c:lblOffset val="100"/>
        <c:noMultiLvlLbl val="0"/>
      </c:catAx>
      <c:valAx>
        <c:axId val="531698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169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85725</xdr:rowOff>
    </xdr:from>
    <xdr:to>
      <xdr:col>0</xdr:col>
      <xdr:colOff>2763309</xdr:colOff>
      <xdr:row>0</xdr:row>
      <xdr:rowOff>857249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85725"/>
          <a:ext cx="2220384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222249</xdr:colOff>
      <xdr:row>3</xdr:row>
      <xdr:rowOff>2</xdr:rowOff>
    </xdr:from>
    <xdr:to>
      <xdr:col>21</xdr:col>
      <xdr:colOff>211920</xdr:colOff>
      <xdr:row>21</xdr:row>
      <xdr:rowOff>93050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225988</xdr:colOff>
      <xdr:row>22</xdr:row>
      <xdr:rowOff>34613</xdr:rowOff>
    </xdr:from>
    <xdr:to>
      <xdr:col>21</xdr:col>
      <xdr:colOff>215659</xdr:colOff>
      <xdr:row>40</xdr:row>
      <xdr:rowOff>138245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383116</xdr:colOff>
      <xdr:row>24</xdr:row>
      <xdr:rowOff>87194</xdr:rowOff>
    </xdr:from>
    <xdr:to>
      <xdr:col>20</xdr:col>
      <xdr:colOff>203200</xdr:colOff>
      <xdr:row>25</xdr:row>
      <xdr:rowOff>163206</xdr:rowOff>
    </xdr:to>
    <xdr:sp macro="" textlink="">
      <xdr:nvSpPr>
        <xdr:cNvPr id="5" name="TextBox 4"/>
        <xdr:cNvSpPr txBox="1"/>
      </xdr:nvSpPr>
      <xdr:spPr>
        <a:xfrm>
          <a:off x="21500041" y="5840294"/>
          <a:ext cx="696384" cy="276037"/>
        </a:xfrm>
        <a:prstGeom prst="rect">
          <a:avLst/>
        </a:prstGeom>
        <a:solidFill>
          <a:schemeClr val="accen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 b="1" i="0" u="none" strike="noStrike">
              <a:solidFill>
                <a:srgbClr val="FFFFFF"/>
              </a:solidFill>
              <a:effectLst/>
              <a:latin typeface="Calibri" panose="020F0502020204030204" pitchFamily="34" charset="0"/>
            </a:rPr>
            <a:t>15,157</a:t>
          </a:r>
          <a:endParaRPr lang="es-DO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0.24517</cdr:x>
      <cdr:y>0.01961</cdr:y>
    </cdr:from>
    <cdr:to>
      <cdr:x>0.74219</cdr:x>
      <cdr:y>0.0858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7678" y="76765"/>
          <a:ext cx="4090263" cy="259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2000" b="1"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1322296</xdr:colOff>
      <xdr:row>0</xdr:row>
      <xdr:rowOff>66674</xdr:rowOff>
    </xdr:from>
    <xdr:to>
      <xdr:col>0</xdr:col>
      <xdr:colOff>2835089</xdr:colOff>
      <xdr:row>0</xdr:row>
      <xdr:rowOff>560294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2296" y="66674"/>
          <a:ext cx="1512793" cy="493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41</xdr:col>
      <xdr:colOff>457624</xdr:colOff>
      <xdr:row>1</xdr:row>
      <xdr:rowOff>666</xdr:rowOff>
    </xdr:from>
    <xdr:to>
      <xdr:col>52</xdr:col>
      <xdr:colOff>44351</xdr:colOff>
      <xdr:row>17</xdr:row>
      <xdr:rowOff>137916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28</xdr:col>
      <xdr:colOff>1322296</xdr:colOff>
      <xdr:row>0</xdr:row>
      <xdr:rowOff>66674</xdr:rowOff>
    </xdr:from>
    <xdr:ext cx="1512793" cy="493620"/>
    <xdr:pic>
      <xdr:nvPicPr>
        <xdr:cNvPr id="4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97171" y="66674"/>
          <a:ext cx="1512793" cy="493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0.84833</cdr:x>
      <cdr:y>0.15731</cdr:y>
    </cdr:from>
    <cdr:to>
      <cdr:x>0.95596</cdr:x>
      <cdr:y>0.23748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330464" y="615657"/>
          <a:ext cx="930088" cy="313765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DO" sz="1400" b="1">
              <a:solidFill>
                <a:schemeClr val="bg1"/>
              </a:solidFill>
            </a:rPr>
            <a:t>526,143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94"/>
  <sheetViews>
    <sheetView showGridLines="0" tabSelected="1" zoomScaleNormal="10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defaultColWidth="11.42578125" defaultRowHeight="15" x14ac:dyDescent="0.25"/>
  <cols>
    <col min="1" max="1" width="47" style="1" customWidth="1"/>
    <col min="2" max="2" width="12.7109375" style="71" customWidth="1"/>
    <col min="3" max="3" width="12.7109375" style="72" customWidth="1"/>
    <col min="4" max="4" width="12.7109375" style="71" customWidth="1"/>
    <col min="5" max="5" width="12.7109375" style="72" customWidth="1"/>
    <col min="6" max="6" width="12.7109375" style="71" customWidth="1"/>
    <col min="7" max="7" width="12.7109375" style="72" customWidth="1"/>
    <col min="8" max="8" width="12.7109375" style="71" customWidth="1"/>
    <col min="9" max="9" width="12.7109375" style="72" customWidth="1"/>
    <col min="10" max="10" width="12.7109375" style="71" customWidth="1"/>
    <col min="11" max="11" width="12.7109375" style="72" customWidth="1"/>
    <col min="12" max="13" width="16.42578125" style="72" customWidth="1"/>
    <col min="14" max="14" width="8.5703125" style="5" customWidth="1"/>
    <col min="15" max="15" width="29.7109375" style="1" bestFit="1" customWidth="1"/>
    <col min="16" max="16" width="11.42578125" style="1" customWidth="1"/>
    <col min="17" max="17" width="6.140625" style="1" customWidth="1"/>
    <col min="18" max="18" width="40.7109375" style="1" customWidth="1"/>
    <col min="19" max="20" width="13.140625" style="1" customWidth="1"/>
    <col min="21" max="23" width="6.140625" style="1" customWidth="1"/>
    <col min="24" max="30" width="11.42578125" style="1"/>
    <col min="31" max="31" width="32.42578125" style="1" bestFit="1" customWidth="1"/>
    <col min="32" max="32" width="17.42578125" style="1" bestFit="1" customWidth="1"/>
    <col min="33" max="33" width="19.85546875" style="1" bestFit="1" customWidth="1"/>
    <col min="34" max="43" width="14.7109375" style="1" customWidth="1"/>
    <col min="44" max="44" width="30.85546875" style="1" bestFit="1" customWidth="1"/>
    <col min="45" max="45" width="16.28515625" style="1" bestFit="1" customWidth="1"/>
    <col min="46" max="46" width="30.85546875" style="1" bestFit="1" customWidth="1"/>
    <col min="47" max="47" width="16.7109375" style="1" bestFit="1" customWidth="1"/>
    <col min="48" max="48" width="11.42578125" style="1"/>
    <col min="49" max="49" width="38.85546875" style="1" customWidth="1"/>
    <col min="50" max="50" width="17.42578125" style="1" bestFit="1" customWidth="1"/>
    <col min="51" max="51" width="19.85546875" style="1" bestFit="1" customWidth="1"/>
    <col min="52" max="16384" width="11.42578125" style="1"/>
  </cols>
  <sheetData>
    <row r="1" spans="1:51" s="2" customFormat="1" ht="73.5" customHeight="1" thickBot="1" x14ac:dyDescent="0.3">
      <c r="B1" s="230" t="s">
        <v>160</v>
      </c>
      <c r="C1" s="231"/>
      <c r="D1" s="230" t="s">
        <v>161</v>
      </c>
      <c r="E1" s="231"/>
      <c r="F1" s="230" t="s">
        <v>162</v>
      </c>
      <c r="G1" s="231"/>
      <c r="H1" s="230" t="s">
        <v>163</v>
      </c>
      <c r="I1" s="231"/>
      <c r="J1" s="230" t="s">
        <v>164</v>
      </c>
      <c r="K1" s="231"/>
      <c r="L1" s="9" t="s">
        <v>158</v>
      </c>
      <c r="M1" s="9" t="s">
        <v>159</v>
      </c>
      <c r="N1" s="5"/>
      <c r="AG1"/>
      <c r="AH1"/>
      <c r="AI1"/>
      <c r="AJ1"/>
      <c r="AK1"/>
      <c r="AL1"/>
      <c r="AM1"/>
      <c r="AN1"/>
      <c r="AO1"/>
      <c r="AP1"/>
    </row>
    <row r="2" spans="1:51" s="2" customFormat="1" ht="31.5" customHeight="1" thickTop="1" thickBot="1" x14ac:dyDescent="0.3">
      <c r="A2" s="4" t="s">
        <v>11</v>
      </c>
      <c r="B2" s="4" t="s">
        <v>0</v>
      </c>
      <c r="C2" s="3" t="s">
        <v>1</v>
      </c>
      <c r="D2" s="4" t="s">
        <v>0</v>
      </c>
      <c r="E2" s="3" t="s">
        <v>1</v>
      </c>
      <c r="F2" s="4" t="s">
        <v>0</v>
      </c>
      <c r="G2" s="3" t="s">
        <v>1</v>
      </c>
      <c r="H2" s="4" t="s">
        <v>0</v>
      </c>
      <c r="I2" s="3" t="s">
        <v>1</v>
      </c>
      <c r="J2" s="4" t="s">
        <v>0</v>
      </c>
      <c r="K2" s="3" t="s">
        <v>1</v>
      </c>
      <c r="L2" s="4" t="s">
        <v>29</v>
      </c>
      <c r="M2" s="3" t="s">
        <v>30</v>
      </c>
      <c r="N2" s="5"/>
      <c r="AE2" s="25"/>
      <c r="AF2" s="25"/>
      <c r="AG2"/>
      <c r="AH2"/>
      <c r="AI2"/>
      <c r="AJ2"/>
      <c r="AK2"/>
      <c r="AL2"/>
      <c r="AM2"/>
      <c r="AN2"/>
      <c r="AO2"/>
      <c r="AP2"/>
    </row>
    <row r="3" spans="1:51" s="2" customFormat="1" ht="16.5" thickTop="1" thickBot="1" x14ac:dyDescent="0.3">
      <c r="A3" s="131" t="s">
        <v>3</v>
      </c>
      <c r="B3" s="73"/>
      <c r="C3" s="46">
        <f>SUM(B4:B8)</f>
        <v>732</v>
      </c>
      <c r="D3" s="13"/>
      <c r="E3" s="46">
        <f>SUM(D4:D8)</f>
        <v>763</v>
      </c>
      <c r="F3" s="13"/>
      <c r="G3" s="46">
        <f>SUM(F4:F8)</f>
        <v>614</v>
      </c>
      <c r="H3" s="13"/>
      <c r="I3" s="46">
        <f>SUM(H4:H8)</f>
        <v>746</v>
      </c>
      <c r="J3" s="46"/>
      <c r="K3" s="46">
        <f>SUM(J4:J8)</f>
        <v>442</v>
      </c>
      <c r="L3" s="47"/>
      <c r="M3" s="46">
        <f>SUM(C3,E3,G3,I3,K3)</f>
        <v>3297</v>
      </c>
      <c r="N3" s="5">
        <f>(L4+L5+L6+L7)-M3</f>
        <v>-15</v>
      </c>
      <c r="AF3" s="22"/>
      <c r="AG3"/>
      <c r="AH3"/>
      <c r="AI3"/>
      <c r="AJ3"/>
      <c r="AK3"/>
      <c r="AL3"/>
      <c r="AM3"/>
      <c r="AN3"/>
      <c r="AO3"/>
      <c r="AP3"/>
      <c r="AR3" s="22"/>
    </row>
    <row r="4" spans="1:51" s="2" customFormat="1" ht="16.5" customHeight="1" thickBot="1" x14ac:dyDescent="0.3">
      <c r="A4" s="132" t="s">
        <v>157</v>
      </c>
      <c r="B4" s="56">
        <v>43</v>
      </c>
      <c r="C4" s="10"/>
      <c r="D4" s="11">
        <v>36</v>
      </c>
      <c r="E4" s="10"/>
      <c r="F4" s="11">
        <v>47</v>
      </c>
      <c r="G4" s="10"/>
      <c r="H4" s="11">
        <v>49</v>
      </c>
      <c r="I4" s="10"/>
      <c r="J4" s="10">
        <v>44</v>
      </c>
      <c r="K4" s="10"/>
      <c r="L4" s="11">
        <f>SUM(B4:K4)</f>
        <v>219</v>
      </c>
      <c r="M4" s="10"/>
      <c r="N4" s="5"/>
      <c r="AF4" s="22"/>
      <c r="AG4"/>
      <c r="AH4"/>
      <c r="AI4"/>
      <c r="AJ4"/>
      <c r="AK4"/>
      <c r="AL4"/>
      <c r="AM4"/>
      <c r="AN4"/>
      <c r="AO4"/>
      <c r="AP4"/>
      <c r="AR4" s="22"/>
    </row>
    <row r="5" spans="1:51" s="2" customFormat="1" ht="15.75" thickBot="1" x14ac:dyDescent="0.3">
      <c r="A5" s="132" t="s">
        <v>144</v>
      </c>
      <c r="B5" s="56">
        <v>664</v>
      </c>
      <c r="C5" s="10"/>
      <c r="D5" s="11">
        <v>700</v>
      </c>
      <c r="E5" s="10"/>
      <c r="F5" s="11">
        <v>549</v>
      </c>
      <c r="G5" s="10"/>
      <c r="H5" s="11">
        <v>675</v>
      </c>
      <c r="I5" s="10"/>
      <c r="J5" s="10">
        <v>373</v>
      </c>
      <c r="K5" s="10"/>
      <c r="L5" s="11">
        <f>SUM(B5:K5)</f>
        <v>2961</v>
      </c>
      <c r="M5" s="10"/>
      <c r="N5" s="5"/>
      <c r="AF5" s="22"/>
      <c r="AG5" s="22"/>
      <c r="AH5" s="22"/>
      <c r="AI5" s="22"/>
      <c r="AJ5" s="22"/>
      <c r="AK5" s="22"/>
      <c r="AL5" s="22"/>
      <c r="AM5" s="22"/>
      <c r="AN5" s="22"/>
      <c r="AO5" s="22"/>
      <c r="AR5" s="22"/>
    </row>
    <row r="6" spans="1:51" s="2" customFormat="1" ht="15.75" thickBot="1" x14ac:dyDescent="0.3">
      <c r="A6" s="82" t="s">
        <v>21</v>
      </c>
      <c r="B6" s="61">
        <v>0</v>
      </c>
      <c r="C6" s="10"/>
      <c r="D6" s="11">
        <v>0</v>
      </c>
      <c r="E6" s="10"/>
      <c r="F6" s="11">
        <v>0</v>
      </c>
      <c r="G6" s="10"/>
      <c r="H6" s="11">
        <v>0</v>
      </c>
      <c r="I6" s="10"/>
      <c r="J6" s="10">
        <v>0</v>
      </c>
      <c r="K6" s="10"/>
      <c r="L6" s="11">
        <f>SUM(B6:K6)</f>
        <v>0</v>
      </c>
      <c r="M6" s="10"/>
      <c r="N6" s="5"/>
      <c r="AF6" s="22"/>
      <c r="AG6" s="22"/>
      <c r="AH6" s="22"/>
      <c r="AI6" s="22"/>
      <c r="AJ6" s="22"/>
      <c r="AK6" s="22"/>
      <c r="AL6" s="22"/>
      <c r="AM6" s="22"/>
      <c r="AN6" s="22"/>
      <c r="AO6" s="22"/>
      <c r="AR6" s="22"/>
      <c r="AW6" s="76" t="s">
        <v>14</v>
      </c>
      <c r="AX6" s="7" t="s">
        <v>0</v>
      </c>
      <c r="AY6" s="7" t="s">
        <v>1</v>
      </c>
    </row>
    <row r="7" spans="1:51" s="2" customFormat="1" ht="15.75" thickBot="1" x14ac:dyDescent="0.3">
      <c r="A7" s="133" t="s">
        <v>145</v>
      </c>
      <c r="B7" s="58">
        <v>23</v>
      </c>
      <c r="C7" s="12"/>
      <c r="D7" s="11">
        <v>23</v>
      </c>
      <c r="E7" s="10"/>
      <c r="F7" s="11">
        <v>13</v>
      </c>
      <c r="G7" s="10"/>
      <c r="H7" s="11">
        <v>22</v>
      </c>
      <c r="I7" s="12"/>
      <c r="J7" s="12">
        <v>21</v>
      </c>
      <c r="K7" s="12"/>
      <c r="L7" s="11">
        <f>SUM(B7:K7)</f>
        <v>102</v>
      </c>
      <c r="M7" s="12"/>
      <c r="N7" s="5"/>
      <c r="AF7" s="22"/>
      <c r="AG7" s="22"/>
      <c r="AH7" s="22"/>
      <c r="AI7" s="22"/>
      <c r="AJ7" s="22"/>
      <c r="AK7" s="22"/>
      <c r="AL7" s="22"/>
      <c r="AM7" s="22"/>
      <c r="AN7" s="22"/>
      <c r="AO7" s="22"/>
      <c r="AR7" s="22"/>
      <c r="AW7" s="8" t="str">
        <f>B1</f>
        <v>Semana del 01 al 06 de Agosto  2016</v>
      </c>
      <c r="AX7" s="19">
        <f>B63</f>
        <v>3221</v>
      </c>
      <c r="AY7" s="19">
        <f>C63</f>
        <v>3221</v>
      </c>
    </row>
    <row r="8" spans="1:51" s="18" customFormat="1" ht="15.75" thickBot="1" x14ac:dyDescent="0.3">
      <c r="A8" s="77" t="s">
        <v>6</v>
      </c>
      <c r="B8" s="56">
        <v>2</v>
      </c>
      <c r="C8" s="10"/>
      <c r="D8" s="11">
        <v>4</v>
      </c>
      <c r="E8" s="10"/>
      <c r="F8" s="11">
        <v>5</v>
      </c>
      <c r="G8" s="10"/>
      <c r="H8" s="11">
        <v>0</v>
      </c>
      <c r="I8" s="10"/>
      <c r="J8" s="10">
        <v>4</v>
      </c>
      <c r="K8" s="10"/>
      <c r="L8" s="11">
        <f>SUM(B8:K8)</f>
        <v>15</v>
      </c>
      <c r="M8" s="10"/>
      <c r="N8" s="33">
        <f>SUM(D9,F9,H9,J9,L9)</f>
        <v>0</v>
      </c>
      <c r="AF8" s="23"/>
      <c r="AG8" s="23"/>
      <c r="AH8" s="23"/>
      <c r="AI8" s="23"/>
      <c r="AJ8" s="23"/>
      <c r="AK8" s="23"/>
      <c r="AL8" s="23"/>
      <c r="AM8" s="23"/>
      <c r="AN8" s="23"/>
      <c r="AO8" s="23"/>
      <c r="AR8" s="23"/>
      <c r="AW8" s="8" t="str">
        <f>D1</f>
        <v>Semana del 08 al 13 de Agosto 2016</v>
      </c>
      <c r="AX8" s="19">
        <f>D63</f>
        <v>3445</v>
      </c>
      <c r="AY8" s="19">
        <f>E63</f>
        <v>3445</v>
      </c>
    </row>
    <row r="9" spans="1:51" s="2" customFormat="1" ht="15.75" thickBot="1" x14ac:dyDescent="0.3">
      <c r="A9" s="134" t="s">
        <v>2</v>
      </c>
      <c r="B9" s="74"/>
      <c r="C9" s="46">
        <f>SUM(B10:B12)</f>
        <v>569</v>
      </c>
      <c r="D9" s="48"/>
      <c r="E9" s="46">
        <f>SUM(D10:D12)</f>
        <v>593</v>
      </c>
      <c r="F9" s="48"/>
      <c r="G9" s="46">
        <f>SUM(F10:F12)</f>
        <v>510</v>
      </c>
      <c r="H9" s="48"/>
      <c r="I9" s="46">
        <f>SUM(H10:H12)</f>
        <v>591</v>
      </c>
      <c r="J9" s="46"/>
      <c r="K9" s="46">
        <f>SUM(J10:J12)</f>
        <v>312</v>
      </c>
      <c r="L9" s="14"/>
      <c r="M9" s="46">
        <f>SUM(C9,E9,G9,I9,K9)</f>
        <v>2575</v>
      </c>
      <c r="N9" s="5"/>
      <c r="AF9" s="22"/>
      <c r="AG9" s="22"/>
      <c r="AH9" s="22"/>
      <c r="AI9" s="22"/>
      <c r="AJ9" s="22"/>
      <c r="AK9" s="22"/>
      <c r="AL9" s="22"/>
      <c r="AM9" s="22"/>
      <c r="AN9" s="22"/>
      <c r="AO9" s="22"/>
      <c r="AR9" s="22"/>
      <c r="AW9" s="8" t="str">
        <f>F1</f>
        <v>Semana del 15 al 20 de Agosto 2016</v>
      </c>
      <c r="AX9" s="19">
        <f>F63</f>
        <v>3199</v>
      </c>
      <c r="AY9" s="19">
        <f>G63</f>
        <v>3199</v>
      </c>
    </row>
    <row r="10" spans="1:51" s="2" customFormat="1" ht="15.75" thickBot="1" x14ac:dyDescent="0.3">
      <c r="A10" s="82" t="s">
        <v>146</v>
      </c>
      <c r="B10" s="75">
        <v>454</v>
      </c>
      <c r="C10" s="10"/>
      <c r="D10" s="11">
        <v>469</v>
      </c>
      <c r="E10" s="10"/>
      <c r="F10" s="11">
        <v>420</v>
      </c>
      <c r="G10" s="10"/>
      <c r="H10" s="11">
        <v>474</v>
      </c>
      <c r="I10" s="10"/>
      <c r="J10" s="10">
        <v>230</v>
      </c>
      <c r="K10" s="10"/>
      <c r="L10" s="11">
        <f>SUM(B10:K10)</f>
        <v>2047</v>
      </c>
      <c r="M10" s="10"/>
      <c r="N10" s="5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R10" s="22"/>
      <c r="AW10" s="8" t="str">
        <f>H1</f>
        <v>Semana del 22 al 27 de Agosto 2016</v>
      </c>
      <c r="AX10" s="19">
        <f>H63</f>
        <v>3329</v>
      </c>
      <c r="AY10" s="19">
        <f>I63</f>
        <v>3329</v>
      </c>
    </row>
    <row r="11" spans="1:51" s="2" customFormat="1" ht="15.75" thickBot="1" x14ac:dyDescent="0.3">
      <c r="A11" s="82" t="s">
        <v>27</v>
      </c>
      <c r="B11" s="56">
        <v>76</v>
      </c>
      <c r="C11" s="10"/>
      <c r="D11" s="11">
        <v>78</v>
      </c>
      <c r="E11" s="10"/>
      <c r="F11" s="11">
        <v>60</v>
      </c>
      <c r="G11" s="10"/>
      <c r="H11" s="11">
        <v>70</v>
      </c>
      <c r="I11" s="10"/>
      <c r="J11" s="10">
        <v>46</v>
      </c>
      <c r="K11" s="10"/>
      <c r="L11" s="11">
        <f>SUM(B11:K11)</f>
        <v>330</v>
      </c>
      <c r="M11" s="10"/>
      <c r="N11" s="5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R11" s="22"/>
      <c r="AW11" s="8" t="str">
        <f>J1</f>
        <v>Semana del 29 al 31 de Agosto 2016</v>
      </c>
      <c r="AX11" s="19">
        <f>J63</f>
        <v>1963</v>
      </c>
      <c r="AY11" s="19">
        <f>K63</f>
        <v>1963</v>
      </c>
    </row>
    <row r="12" spans="1:51" s="2" customFormat="1" ht="15.75" thickBot="1" x14ac:dyDescent="0.3">
      <c r="A12" s="77" t="s">
        <v>6</v>
      </c>
      <c r="B12" s="56">
        <v>39</v>
      </c>
      <c r="C12" s="10"/>
      <c r="D12" s="11">
        <v>46</v>
      </c>
      <c r="E12" s="10"/>
      <c r="F12" s="11">
        <v>30</v>
      </c>
      <c r="G12" s="10"/>
      <c r="H12" s="11">
        <v>47</v>
      </c>
      <c r="I12" s="10"/>
      <c r="J12" s="10">
        <v>36</v>
      </c>
      <c r="K12" s="10"/>
      <c r="L12" s="11">
        <f>SUM(B12:K12)</f>
        <v>198</v>
      </c>
      <c r="M12" s="10"/>
      <c r="N12" s="34">
        <f>SUM(D13,F13,H13,J13,L13)</f>
        <v>0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R12" s="22"/>
      <c r="AW12"/>
      <c r="AX12"/>
      <c r="AY12"/>
    </row>
    <row r="13" spans="1:51" s="2" customFormat="1" ht="15.75" thickBot="1" x14ac:dyDescent="0.3">
      <c r="A13" s="131" t="s">
        <v>9</v>
      </c>
      <c r="B13" s="62"/>
      <c r="C13" s="15">
        <f>SUM(B14:B17)</f>
        <v>766</v>
      </c>
      <c r="D13" s="16"/>
      <c r="E13" s="15">
        <f>SUM(D14:D17)</f>
        <v>832</v>
      </c>
      <c r="F13" s="16"/>
      <c r="G13" s="15">
        <f>SUM(F14:F17)</f>
        <v>920</v>
      </c>
      <c r="H13" s="16"/>
      <c r="I13" s="15">
        <f>SUM(H14:H17)</f>
        <v>811</v>
      </c>
      <c r="J13" s="15"/>
      <c r="K13" s="15">
        <f>SUM(J14:J17)</f>
        <v>453</v>
      </c>
      <c r="L13" s="17"/>
      <c r="M13" s="46">
        <f>SUM(C13,E13,G13,I13,K13)</f>
        <v>3782</v>
      </c>
      <c r="N13" s="5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R13" s="22"/>
      <c r="AW13" s="18"/>
      <c r="AX13" s="20">
        <f>SUM(AX7:AX12)</f>
        <v>15157</v>
      </c>
      <c r="AY13" s="20">
        <f>SUM(AY7:AY12)</f>
        <v>15157</v>
      </c>
    </row>
    <row r="14" spans="1:51" s="2" customFormat="1" ht="15.75" thickBot="1" x14ac:dyDescent="0.3">
      <c r="A14" s="82" t="s">
        <v>147</v>
      </c>
      <c r="B14" s="56">
        <v>128</v>
      </c>
      <c r="C14" s="10"/>
      <c r="D14" s="11">
        <v>120</v>
      </c>
      <c r="E14" s="10"/>
      <c r="F14" s="11">
        <v>176</v>
      </c>
      <c r="G14" s="10"/>
      <c r="H14" s="11">
        <v>153</v>
      </c>
      <c r="I14" s="10"/>
      <c r="J14" s="10">
        <v>76</v>
      </c>
      <c r="K14" s="10"/>
      <c r="L14" s="11">
        <f>SUM(B14:K14)</f>
        <v>653</v>
      </c>
      <c r="M14" s="10"/>
      <c r="N14" s="5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R14" s="22"/>
      <c r="AW14" s="18"/>
      <c r="AX14" s="18"/>
      <c r="AY14" s="18"/>
    </row>
    <row r="15" spans="1:51" s="2" customFormat="1" ht="15.75" thickBot="1" x14ac:dyDescent="0.3">
      <c r="A15" s="82" t="s">
        <v>48</v>
      </c>
      <c r="B15" s="56">
        <v>0</v>
      </c>
      <c r="C15" s="10"/>
      <c r="D15" s="11">
        <v>0</v>
      </c>
      <c r="E15" s="10"/>
      <c r="F15" s="11">
        <v>0</v>
      </c>
      <c r="G15" s="10"/>
      <c r="H15" s="11">
        <v>0</v>
      </c>
      <c r="I15" s="10"/>
      <c r="J15" s="10">
        <v>0</v>
      </c>
      <c r="K15" s="10"/>
      <c r="L15" s="11">
        <f>SUM(B15:K15)</f>
        <v>0</v>
      </c>
      <c r="M15" s="10"/>
      <c r="N15" s="5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R15" s="22"/>
    </row>
    <row r="16" spans="1:51" s="2" customFormat="1" ht="15.75" thickBot="1" x14ac:dyDescent="0.3">
      <c r="A16" s="82" t="s">
        <v>148</v>
      </c>
      <c r="B16" s="56">
        <v>219</v>
      </c>
      <c r="C16" s="10"/>
      <c r="D16" s="11">
        <v>247</v>
      </c>
      <c r="E16" s="11"/>
      <c r="F16" s="11">
        <v>292</v>
      </c>
      <c r="G16" s="10"/>
      <c r="H16" s="11">
        <v>269</v>
      </c>
      <c r="I16" s="10"/>
      <c r="J16" s="10">
        <v>183</v>
      </c>
      <c r="K16" s="10"/>
      <c r="L16" s="11">
        <f>SUM(B16:K16)</f>
        <v>1210</v>
      </c>
      <c r="M16" s="10"/>
      <c r="N16" s="5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R16" s="22"/>
    </row>
    <row r="17" spans="1:48" s="2" customFormat="1" ht="15.75" thickBot="1" x14ac:dyDescent="0.3">
      <c r="A17" s="229" t="s">
        <v>149</v>
      </c>
      <c r="B17" s="64">
        <v>419</v>
      </c>
      <c r="C17" s="10"/>
      <c r="D17" s="11">
        <v>465</v>
      </c>
      <c r="E17" s="12"/>
      <c r="F17" s="11">
        <v>452</v>
      </c>
      <c r="G17" s="10"/>
      <c r="H17" s="11">
        <v>389</v>
      </c>
      <c r="I17" s="10"/>
      <c r="J17" s="10">
        <v>194</v>
      </c>
      <c r="K17" s="10"/>
      <c r="L17" s="11">
        <f>SUM(B17:K17)</f>
        <v>1919</v>
      </c>
      <c r="M17" s="12"/>
      <c r="N17" s="34">
        <f>SUM(D18,F18,H18,J18,L18)</f>
        <v>0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R17" s="26"/>
    </row>
    <row r="18" spans="1:48" s="2" customFormat="1" ht="15.75" thickBot="1" x14ac:dyDescent="0.3">
      <c r="A18" s="135" t="s">
        <v>8</v>
      </c>
      <c r="B18" s="55"/>
      <c r="C18" s="46">
        <f>SUM(B19:B22)</f>
        <v>41</v>
      </c>
      <c r="D18" s="13"/>
      <c r="E18" s="46">
        <f>SUM(D19:D22)</f>
        <v>42</v>
      </c>
      <c r="F18" s="13"/>
      <c r="G18" s="46">
        <f>SUM(F19:F22)</f>
        <v>18</v>
      </c>
      <c r="H18" s="13"/>
      <c r="I18" s="46">
        <f>SUM(H19:H22)</f>
        <v>36</v>
      </c>
      <c r="J18" s="46"/>
      <c r="K18" s="46">
        <f>SUM(J19:J22)</f>
        <v>24</v>
      </c>
      <c r="L18" s="14"/>
      <c r="M18" s="46">
        <f>SUM(C18,E18,G18,I18,K18)</f>
        <v>161</v>
      </c>
      <c r="N18" s="5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R18" s="22"/>
    </row>
    <row r="19" spans="1:48" s="2" customFormat="1" ht="15.75" thickBot="1" x14ac:dyDescent="0.3">
      <c r="A19" s="82" t="s">
        <v>22</v>
      </c>
      <c r="B19" s="56">
        <v>13</v>
      </c>
      <c r="C19" s="10"/>
      <c r="D19" s="11">
        <v>13</v>
      </c>
      <c r="E19" s="10"/>
      <c r="F19" s="11">
        <v>7</v>
      </c>
      <c r="G19" s="10"/>
      <c r="H19" s="11">
        <v>8</v>
      </c>
      <c r="I19" s="10"/>
      <c r="J19" s="10">
        <v>17</v>
      </c>
      <c r="K19" s="10"/>
      <c r="L19" s="11">
        <f>SUM(B19:K19)</f>
        <v>58</v>
      </c>
      <c r="M19" s="10"/>
      <c r="N19" s="5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8" s="2" customFormat="1" ht="15.75" thickBot="1" x14ac:dyDescent="0.3">
      <c r="A20" s="82" t="s">
        <v>5</v>
      </c>
      <c r="B20" s="56">
        <v>25</v>
      </c>
      <c r="C20" s="10"/>
      <c r="D20" s="11">
        <v>24</v>
      </c>
      <c r="E20" s="10"/>
      <c r="F20" s="11">
        <v>9</v>
      </c>
      <c r="G20" s="10"/>
      <c r="H20" s="11">
        <v>21</v>
      </c>
      <c r="I20" s="10"/>
      <c r="J20" s="10">
        <v>6</v>
      </c>
      <c r="K20" s="10"/>
      <c r="L20" s="11">
        <f>SUM(B20:K20)</f>
        <v>85</v>
      </c>
      <c r="M20" s="10"/>
      <c r="N20" s="5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8" s="2" customFormat="1" ht="15.75" thickBot="1" x14ac:dyDescent="0.3">
      <c r="A21" s="136" t="s">
        <v>148</v>
      </c>
      <c r="B21" s="57">
        <v>2</v>
      </c>
      <c r="C21" s="49"/>
      <c r="D21" s="11">
        <v>5</v>
      </c>
      <c r="E21" s="10"/>
      <c r="F21" s="11">
        <v>2</v>
      </c>
      <c r="G21" s="10"/>
      <c r="H21" s="11">
        <v>7</v>
      </c>
      <c r="I21" s="10"/>
      <c r="J21" s="10">
        <v>0</v>
      </c>
      <c r="K21" s="10"/>
      <c r="L21" s="11">
        <f>SUM(B21:K21)</f>
        <v>16</v>
      </c>
      <c r="M21" s="10"/>
      <c r="N21" s="5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8" s="2" customFormat="1" ht="15.75" thickBot="1" x14ac:dyDescent="0.3">
      <c r="A22" s="133" t="s">
        <v>15</v>
      </c>
      <c r="B22" s="58">
        <v>1</v>
      </c>
      <c r="C22" s="12"/>
      <c r="D22" s="11">
        <v>0</v>
      </c>
      <c r="E22" s="12"/>
      <c r="F22" s="11">
        <v>0</v>
      </c>
      <c r="G22" s="12"/>
      <c r="H22" s="11">
        <v>0</v>
      </c>
      <c r="I22" s="12"/>
      <c r="J22" s="12">
        <v>1</v>
      </c>
      <c r="K22" s="12"/>
      <c r="L22" s="11">
        <f>SUM(B22:K22)</f>
        <v>2</v>
      </c>
      <c r="M22" s="12"/>
      <c r="N22" s="34">
        <f>SUM(D23,F23,H23,J23,L23)</f>
        <v>0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8" s="2" customFormat="1" ht="15.75" thickBot="1" x14ac:dyDescent="0.3">
      <c r="A23" s="137" t="s">
        <v>10</v>
      </c>
      <c r="B23" s="59"/>
      <c r="C23" s="50">
        <f>SUM(B24:B28)</f>
        <v>196</v>
      </c>
      <c r="D23" s="13"/>
      <c r="E23" s="46">
        <f>SUM(D24:D28)</f>
        <v>227</v>
      </c>
      <c r="F23" s="13"/>
      <c r="G23" s="46">
        <f>SUM(F24:F28)</f>
        <v>231</v>
      </c>
      <c r="H23" s="13"/>
      <c r="I23" s="46">
        <f>SUM(H24:H28)</f>
        <v>225</v>
      </c>
      <c r="J23" s="46"/>
      <c r="K23" s="46">
        <f>SUM(J24:J28)</f>
        <v>133</v>
      </c>
      <c r="L23" s="14"/>
      <c r="M23" s="46">
        <f>SUM(C23,E23,G23,I23,K23)</f>
        <v>1012</v>
      </c>
      <c r="N23" s="5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8" s="2" customFormat="1" ht="15.75" thickBot="1" x14ac:dyDescent="0.3">
      <c r="A24" s="138" t="s">
        <v>150</v>
      </c>
      <c r="B24" s="60">
        <v>12</v>
      </c>
      <c r="C24" s="51"/>
      <c r="D24" s="10">
        <v>27</v>
      </c>
      <c r="E24" s="10"/>
      <c r="F24" s="10">
        <v>24</v>
      </c>
      <c r="G24" s="10"/>
      <c r="H24" s="10">
        <v>23</v>
      </c>
      <c r="I24" s="10"/>
      <c r="J24" s="10">
        <v>8</v>
      </c>
      <c r="K24" s="10"/>
      <c r="L24" s="11">
        <f>SUM(B24:K24)</f>
        <v>94</v>
      </c>
      <c r="M24" s="10"/>
      <c r="N24" s="5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8" s="2" customFormat="1" ht="15.75" thickBot="1" x14ac:dyDescent="0.3">
      <c r="A25" s="82" t="s">
        <v>5</v>
      </c>
      <c r="B25" s="56">
        <v>21</v>
      </c>
      <c r="C25" s="10"/>
      <c r="D25" s="10">
        <v>37</v>
      </c>
      <c r="E25" s="10"/>
      <c r="F25" s="10">
        <v>29</v>
      </c>
      <c r="G25" s="10"/>
      <c r="H25" s="10">
        <v>34</v>
      </c>
      <c r="I25" s="10"/>
      <c r="J25" s="10">
        <v>20</v>
      </c>
      <c r="K25" s="10"/>
      <c r="L25" s="11">
        <f>SUM(B25:K25)</f>
        <v>141</v>
      </c>
      <c r="M25" s="10"/>
      <c r="N25" s="5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36" t="s">
        <v>11</v>
      </c>
      <c r="AS25" s="36" t="s">
        <v>30</v>
      </c>
      <c r="AT25" s="36" t="s">
        <v>11</v>
      </c>
      <c r="AU25" s="41" t="s">
        <v>30</v>
      </c>
      <c r="AV25" s="36" t="s">
        <v>35</v>
      </c>
    </row>
    <row r="26" spans="1:48" s="2" customFormat="1" ht="15.75" thickBot="1" x14ac:dyDescent="0.3">
      <c r="A26" s="82" t="s">
        <v>151</v>
      </c>
      <c r="B26" s="61">
        <v>128</v>
      </c>
      <c r="C26" s="10"/>
      <c r="D26" s="10">
        <v>127</v>
      </c>
      <c r="E26" s="10"/>
      <c r="F26" s="10">
        <v>137</v>
      </c>
      <c r="G26" s="10"/>
      <c r="H26" s="10">
        <v>128</v>
      </c>
      <c r="I26" s="10"/>
      <c r="J26" s="10">
        <v>77</v>
      </c>
      <c r="K26" s="10"/>
      <c r="L26" s="11">
        <f>SUM(B26:K26)</f>
        <v>597</v>
      </c>
      <c r="M26" s="10"/>
      <c r="N26" s="5"/>
      <c r="X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R26" s="37" t="s">
        <v>3</v>
      </c>
      <c r="AS26" s="38">
        <f>M3</f>
        <v>3297</v>
      </c>
      <c r="AT26" s="39" t="s">
        <v>9</v>
      </c>
      <c r="AU26" s="38">
        <v>3782</v>
      </c>
      <c r="AV26" s="45">
        <f t="shared" ref="AV26:AV36" si="0">AU26/$AS$38</f>
        <v>0.24952167315431814</v>
      </c>
    </row>
    <row r="27" spans="1:48" s="2" customFormat="1" ht="15.75" thickBot="1" x14ac:dyDescent="0.3">
      <c r="A27" s="82" t="s">
        <v>152</v>
      </c>
      <c r="B27" s="56">
        <v>10</v>
      </c>
      <c r="C27" s="10"/>
      <c r="D27" s="10">
        <v>11</v>
      </c>
      <c r="E27" s="10"/>
      <c r="F27" s="10">
        <v>11</v>
      </c>
      <c r="G27" s="10"/>
      <c r="H27" s="10">
        <v>17</v>
      </c>
      <c r="I27" s="10"/>
      <c r="J27" s="10">
        <v>8</v>
      </c>
      <c r="K27" s="10"/>
      <c r="L27" s="11">
        <f>SUM(B27:K27)</f>
        <v>57</v>
      </c>
      <c r="M27" s="10"/>
      <c r="N27" s="5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R27" s="37" t="s">
        <v>9</v>
      </c>
      <c r="AS27" s="40">
        <f>M13</f>
        <v>3782</v>
      </c>
      <c r="AT27" s="37" t="s">
        <v>3</v>
      </c>
      <c r="AU27" s="40">
        <v>3297</v>
      </c>
      <c r="AV27" s="45">
        <f t="shared" si="0"/>
        <v>0.21752325658111762</v>
      </c>
    </row>
    <row r="28" spans="1:48" s="2" customFormat="1" ht="15.75" thickBot="1" x14ac:dyDescent="0.3">
      <c r="A28" s="224" t="s">
        <v>153</v>
      </c>
      <c r="B28" s="58">
        <v>25</v>
      </c>
      <c r="C28" s="12"/>
      <c r="D28" s="10">
        <v>25</v>
      </c>
      <c r="E28" s="12"/>
      <c r="F28" s="10">
        <v>30</v>
      </c>
      <c r="G28" s="12"/>
      <c r="H28" s="10">
        <v>23</v>
      </c>
      <c r="I28" s="12"/>
      <c r="J28" s="12">
        <v>20</v>
      </c>
      <c r="K28" s="12"/>
      <c r="L28" s="11">
        <f>SUM(B28:K28)</f>
        <v>123</v>
      </c>
      <c r="M28" s="12"/>
      <c r="N28" s="34">
        <f>SUM(D29,F29,H29,J29,L29)</f>
        <v>0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R28" s="37" t="s">
        <v>2</v>
      </c>
      <c r="AS28" s="40">
        <f>M9</f>
        <v>2575</v>
      </c>
      <c r="AT28" s="37" t="s">
        <v>2</v>
      </c>
      <c r="AU28" s="40">
        <v>2575</v>
      </c>
      <c r="AV28" s="45">
        <f t="shared" si="0"/>
        <v>0.16988850036286865</v>
      </c>
    </row>
    <row r="29" spans="1:48" s="2" customFormat="1" ht="15.75" thickBot="1" x14ac:dyDescent="0.3">
      <c r="A29" s="131" t="s">
        <v>28</v>
      </c>
      <c r="B29" s="55"/>
      <c r="C29" s="46">
        <f>SUM(B30:B31)</f>
        <v>293</v>
      </c>
      <c r="D29" s="13"/>
      <c r="E29" s="46">
        <f>SUM(D30:D31)</f>
        <v>290</v>
      </c>
      <c r="F29" s="13"/>
      <c r="G29" s="46">
        <f>SUM(F30:F31)</f>
        <v>263</v>
      </c>
      <c r="H29" s="13"/>
      <c r="I29" s="46">
        <f>SUM(H30:H31)</f>
        <v>268</v>
      </c>
      <c r="J29" s="46"/>
      <c r="K29" s="46">
        <f>SUM(J30:J31)</f>
        <v>182</v>
      </c>
      <c r="L29" s="14"/>
      <c r="M29" s="46">
        <f>SUM(C29,E29,G29,I29,K29)</f>
        <v>1296</v>
      </c>
      <c r="N29" s="5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R29" s="37" t="s">
        <v>17</v>
      </c>
      <c r="AS29" s="40">
        <f>M32</f>
        <v>1246</v>
      </c>
      <c r="AT29" s="37" t="s">
        <v>18</v>
      </c>
      <c r="AU29" s="40">
        <v>1477</v>
      </c>
      <c r="AV29" s="45">
        <f t="shared" si="0"/>
        <v>9.7446724285808542E-2</v>
      </c>
    </row>
    <row r="30" spans="1:48" s="2" customFormat="1" ht="15.75" thickBot="1" x14ac:dyDescent="0.3">
      <c r="A30" s="82" t="s">
        <v>55</v>
      </c>
      <c r="B30" s="56">
        <v>287</v>
      </c>
      <c r="C30" s="10"/>
      <c r="D30" s="11">
        <v>284</v>
      </c>
      <c r="E30" s="10"/>
      <c r="F30" s="11">
        <v>255</v>
      </c>
      <c r="G30" s="10"/>
      <c r="H30" s="11">
        <v>260</v>
      </c>
      <c r="I30" s="10"/>
      <c r="J30" s="10">
        <v>180</v>
      </c>
      <c r="K30" s="10"/>
      <c r="L30" s="11">
        <f>SUM(B30:K30)</f>
        <v>1266</v>
      </c>
      <c r="M30" s="10"/>
      <c r="N30" s="5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R30" s="37" t="s">
        <v>18</v>
      </c>
      <c r="AS30" s="40">
        <f>M40</f>
        <v>1477</v>
      </c>
      <c r="AT30" s="37" t="s">
        <v>28</v>
      </c>
      <c r="AU30" s="40">
        <v>1296</v>
      </c>
      <c r="AV30" s="45">
        <f t="shared" si="0"/>
        <v>8.5505047172923399E-2</v>
      </c>
    </row>
    <row r="31" spans="1:48" s="2" customFormat="1" ht="15.75" thickBot="1" x14ac:dyDescent="0.3">
      <c r="A31" s="82" t="s">
        <v>148</v>
      </c>
      <c r="B31" s="56">
        <v>6</v>
      </c>
      <c r="C31" s="10"/>
      <c r="D31" s="11">
        <v>6</v>
      </c>
      <c r="E31" s="10"/>
      <c r="F31" s="11">
        <v>8</v>
      </c>
      <c r="G31" s="10"/>
      <c r="H31" s="11">
        <v>8</v>
      </c>
      <c r="I31" s="10"/>
      <c r="J31" s="10">
        <v>2</v>
      </c>
      <c r="K31" s="10"/>
      <c r="L31" s="11">
        <f>SUM(B31:K31)</f>
        <v>30</v>
      </c>
      <c r="M31" s="10"/>
      <c r="N31" s="34">
        <f>SUM(D32,F32,H32,J32,L32)</f>
        <v>0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R31" s="37" t="s">
        <v>28</v>
      </c>
      <c r="AS31" s="40">
        <f>M29</f>
        <v>1296</v>
      </c>
      <c r="AT31" s="37" t="s">
        <v>17</v>
      </c>
      <c r="AU31" s="40">
        <v>1246</v>
      </c>
      <c r="AV31" s="45">
        <f t="shared" si="0"/>
        <v>8.2206241340634686E-2</v>
      </c>
    </row>
    <row r="32" spans="1:48" s="2" customFormat="1" ht="15.75" thickBot="1" x14ac:dyDescent="0.3">
      <c r="A32" s="131" t="s">
        <v>17</v>
      </c>
      <c r="B32" s="62"/>
      <c r="C32" s="15">
        <f>SUM(B33:B39)</f>
        <v>216</v>
      </c>
      <c r="D32" s="16"/>
      <c r="E32" s="15">
        <f>SUM(D33:D39)</f>
        <v>282</v>
      </c>
      <c r="F32" s="16"/>
      <c r="G32" s="15">
        <f>SUM(F33:F39)</f>
        <v>303</v>
      </c>
      <c r="H32" s="16"/>
      <c r="I32" s="15">
        <f>SUM(H33:H39)</f>
        <v>273</v>
      </c>
      <c r="J32" s="15"/>
      <c r="K32" s="15">
        <f>SUM(J33:J39)</f>
        <v>172</v>
      </c>
      <c r="L32" s="17"/>
      <c r="M32" s="46">
        <f>SUM(C32,E32,G32,I32,K32)</f>
        <v>1246</v>
      </c>
      <c r="N32" s="5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R32" s="37" t="s">
        <v>10</v>
      </c>
      <c r="AS32" s="40">
        <f>M23</f>
        <v>1012</v>
      </c>
      <c r="AT32" s="37" t="s">
        <v>10</v>
      </c>
      <c r="AU32" s="40">
        <v>1012</v>
      </c>
      <c r="AV32" s="45">
        <f t="shared" si="0"/>
        <v>6.6767830045523516E-2</v>
      </c>
    </row>
    <row r="33" spans="1:48" s="2" customFormat="1" ht="15.75" thickBot="1" x14ac:dyDescent="0.3">
      <c r="A33" s="132" t="s">
        <v>6</v>
      </c>
      <c r="B33" s="56">
        <v>64</v>
      </c>
      <c r="C33" s="10"/>
      <c r="D33" s="11">
        <v>85</v>
      </c>
      <c r="E33" s="10"/>
      <c r="F33" s="11">
        <v>126</v>
      </c>
      <c r="G33" s="10"/>
      <c r="H33" s="11">
        <v>111</v>
      </c>
      <c r="I33" s="10"/>
      <c r="J33" s="10">
        <v>70</v>
      </c>
      <c r="K33" s="10"/>
      <c r="L33" s="11">
        <f t="shared" ref="L33:L39" si="1">SUM(B33:K33)</f>
        <v>456</v>
      </c>
      <c r="M33" s="10"/>
      <c r="N33" s="5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R33" s="37" t="s">
        <v>23</v>
      </c>
      <c r="AS33" s="40">
        <f>M42</f>
        <v>237</v>
      </c>
      <c r="AT33" s="37" t="s">
        <v>23</v>
      </c>
      <c r="AU33" s="40">
        <v>237</v>
      </c>
      <c r="AV33" s="45">
        <f t="shared" si="0"/>
        <v>1.5636339645048493E-2</v>
      </c>
    </row>
    <row r="34" spans="1:48" s="2" customFormat="1" ht="15.75" thickBot="1" x14ac:dyDescent="0.3">
      <c r="A34" s="132" t="s">
        <v>5</v>
      </c>
      <c r="B34" s="56">
        <v>18</v>
      </c>
      <c r="C34" s="10"/>
      <c r="D34" s="11">
        <v>28</v>
      </c>
      <c r="E34" s="10"/>
      <c r="F34" s="11">
        <v>39</v>
      </c>
      <c r="G34" s="10"/>
      <c r="H34" s="11">
        <v>19</v>
      </c>
      <c r="I34" s="10"/>
      <c r="J34" s="10">
        <v>7</v>
      </c>
      <c r="K34" s="10"/>
      <c r="L34" s="11">
        <f t="shared" si="1"/>
        <v>111</v>
      </c>
      <c r="M34" s="10"/>
      <c r="N34" s="5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R34" s="37" t="s">
        <v>8</v>
      </c>
      <c r="AS34" s="40">
        <f>M18</f>
        <v>161</v>
      </c>
      <c r="AT34" s="37" t="s">
        <v>8</v>
      </c>
      <c r="AU34" s="40">
        <v>161</v>
      </c>
      <c r="AV34" s="45">
        <f t="shared" si="0"/>
        <v>1.0622154779969651E-2</v>
      </c>
    </row>
    <row r="35" spans="1:48" s="2" customFormat="1" ht="15.75" thickBot="1" x14ac:dyDescent="0.3">
      <c r="A35" s="82" t="s">
        <v>148</v>
      </c>
      <c r="B35" s="56">
        <v>58</v>
      </c>
      <c r="C35" s="10"/>
      <c r="D35" s="11">
        <v>48</v>
      </c>
      <c r="E35" s="10"/>
      <c r="F35" s="11">
        <v>42</v>
      </c>
      <c r="G35" s="10"/>
      <c r="H35" s="11">
        <v>47</v>
      </c>
      <c r="I35" s="10"/>
      <c r="J35" s="10">
        <v>25</v>
      </c>
      <c r="K35" s="10"/>
      <c r="L35" s="11">
        <f t="shared" si="1"/>
        <v>220</v>
      </c>
      <c r="M35" s="10"/>
      <c r="N35" s="5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R35" s="37" t="s">
        <v>19</v>
      </c>
      <c r="AS35" s="40">
        <f>M49</f>
        <v>38</v>
      </c>
      <c r="AT35" s="37" t="s">
        <v>19</v>
      </c>
      <c r="AU35" s="40">
        <v>38</v>
      </c>
      <c r="AV35" s="45">
        <f t="shared" si="0"/>
        <v>2.5070924325394208E-3</v>
      </c>
    </row>
    <row r="36" spans="1:48" s="2" customFormat="1" ht="15.75" thickBot="1" x14ac:dyDescent="0.3">
      <c r="A36" s="77" t="s">
        <v>48</v>
      </c>
      <c r="B36" s="63">
        <v>40</v>
      </c>
      <c r="C36" s="11"/>
      <c r="D36" s="11">
        <v>58</v>
      </c>
      <c r="E36" s="11"/>
      <c r="F36" s="11">
        <v>41</v>
      </c>
      <c r="G36" s="11"/>
      <c r="H36" s="11">
        <v>31</v>
      </c>
      <c r="I36" s="11"/>
      <c r="J36" s="11">
        <v>30</v>
      </c>
      <c r="K36" s="11"/>
      <c r="L36" s="11">
        <f t="shared" si="1"/>
        <v>200</v>
      </c>
      <c r="M36" s="10"/>
      <c r="N36" s="5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R36" s="184" t="s">
        <v>105</v>
      </c>
      <c r="AS36" s="40">
        <f>M54</f>
        <v>36</v>
      </c>
      <c r="AT36" s="37" t="s">
        <v>105</v>
      </c>
      <c r="AU36" s="40">
        <v>36</v>
      </c>
      <c r="AV36" s="45">
        <f t="shared" si="0"/>
        <v>2.3751401992478721E-3</v>
      </c>
    </row>
    <row r="37" spans="1:48" s="2" customFormat="1" ht="15.75" thickBot="1" x14ac:dyDescent="0.3">
      <c r="A37" s="77" t="s">
        <v>56</v>
      </c>
      <c r="B37" s="63">
        <v>0</v>
      </c>
      <c r="C37" s="11"/>
      <c r="D37" s="11">
        <v>0</v>
      </c>
      <c r="E37" s="11"/>
      <c r="F37" s="11">
        <v>0</v>
      </c>
      <c r="G37" s="11"/>
      <c r="H37" s="11">
        <v>0</v>
      </c>
      <c r="I37" s="11"/>
      <c r="J37" s="11">
        <v>0</v>
      </c>
      <c r="K37" s="11"/>
      <c r="L37" s="11">
        <f t="shared" si="1"/>
        <v>0</v>
      </c>
      <c r="M37" s="10"/>
      <c r="N37" s="5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R37" s="35"/>
      <c r="AS37" s="35"/>
      <c r="AT37" s="35"/>
      <c r="AU37" s="35"/>
      <c r="AV37" s="35"/>
    </row>
    <row r="38" spans="1:48" s="2" customFormat="1" ht="15.75" thickBot="1" x14ac:dyDescent="0.3">
      <c r="A38" s="77" t="s">
        <v>149</v>
      </c>
      <c r="B38" s="63">
        <v>35</v>
      </c>
      <c r="C38" s="11"/>
      <c r="D38" s="11">
        <v>61</v>
      </c>
      <c r="E38" s="11"/>
      <c r="F38" s="11">
        <v>52</v>
      </c>
      <c r="G38" s="11"/>
      <c r="H38" s="11">
        <v>65</v>
      </c>
      <c r="I38" s="11"/>
      <c r="J38" s="11">
        <v>39</v>
      </c>
      <c r="K38" s="11"/>
      <c r="L38" s="11">
        <f t="shared" si="1"/>
        <v>252</v>
      </c>
      <c r="M38" s="10"/>
      <c r="N38" s="5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R38" s="42" t="s">
        <v>34</v>
      </c>
      <c r="AS38" s="43">
        <f>SUM(AS26:AS36)</f>
        <v>15157</v>
      </c>
      <c r="AT38" s="43"/>
      <c r="AU38" s="43">
        <f>SUM(AU26:AU36)</f>
        <v>15157</v>
      </c>
      <c r="AV38" s="44">
        <f>SUM(AV26:AV36)</f>
        <v>1</v>
      </c>
    </row>
    <row r="39" spans="1:48" s="2" customFormat="1" ht="15.75" thickBot="1" x14ac:dyDescent="0.3">
      <c r="A39" s="77" t="s">
        <v>147</v>
      </c>
      <c r="B39" s="64">
        <v>1</v>
      </c>
      <c r="C39" s="10"/>
      <c r="D39" s="11">
        <v>2</v>
      </c>
      <c r="E39" s="12"/>
      <c r="F39" s="11">
        <v>3</v>
      </c>
      <c r="G39" s="12"/>
      <c r="H39" s="11">
        <v>0</v>
      </c>
      <c r="I39" s="12"/>
      <c r="J39" s="12">
        <v>1</v>
      </c>
      <c r="K39" s="12"/>
      <c r="L39" s="11">
        <f t="shared" si="1"/>
        <v>7</v>
      </c>
      <c r="M39" s="12"/>
      <c r="N39" s="34">
        <f>SUM(D40,F40,H40,J40,L40)</f>
        <v>0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8" s="2" customFormat="1" ht="15.75" thickBot="1" x14ac:dyDescent="0.3">
      <c r="A40" s="131" t="s">
        <v>18</v>
      </c>
      <c r="B40" s="55"/>
      <c r="C40" s="46">
        <f>SUM(B41)</f>
        <v>335</v>
      </c>
      <c r="D40" s="13"/>
      <c r="E40" s="46">
        <f>SUM(D41)</f>
        <v>349</v>
      </c>
      <c r="F40" s="13"/>
      <c r="G40" s="46">
        <f>SUM(F41)</f>
        <v>283</v>
      </c>
      <c r="H40" s="13"/>
      <c r="I40" s="46">
        <f>SUM(H41)</f>
        <v>313</v>
      </c>
      <c r="J40" s="46"/>
      <c r="K40" s="46">
        <f>SUM(J41)</f>
        <v>197</v>
      </c>
      <c r="L40" s="14"/>
      <c r="M40" s="46">
        <f>SUM(C40,E40,G40,I40,K40)</f>
        <v>1477</v>
      </c>
      <c r="N40" s="5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8" s="2" customFormat="1" ht="15.75" thickBot="1" x14ac:dyDescent="0.3">
      <c r="A41" s="82" t="s">
        <v>154</v>
      </c>
      <c r="B41" s="56">
        <v>335</v>
      </c>
      <c r="C41" s="10"/>
      <c r="D41" s="11">
        <v>349</v>
      </c>
      <c r="E41" s="10"/>
      <c r="F41" s="11">
        <v>283</v>
      </c>
      <c r="G41" s="10"/>
      <c r="H41" s="11">
        <v>313</v>
      </c>
      <c r="I41" s="10"/>
      <c r="J41" s="10">
        <v>197</v>
      </c>
      <c r="K41" s="10"/>
      <c r="L41" s="11">
        <f>SUM(B41:K41)</f>
        <v>1477</v>
      </c>
      <c r="M41" s="10"/>
      <c r="N41" s="34" t="e">
        <f>SUM(#REF!,#REF!,#REF!,#REF!,#REF!)</f>
        <v>#REF!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8" s="2" customFormat="1" ht="15.75" thickBot="1" x14ac:dyDescent="0.3">
      <c r="A42" s="135" t="s">
        <v>23</v>
      </c>
      <c r="B42" s="62"/>
      <c r="C42" s="15">
        <f>SUM(B43:B48)</f>
        <v>52</v>
      </c>
      <c r="D42" s="16"/>
      <c r="E42" s="15">
        <f>SUM(D43:D48)</f>
        <v>54</v>
      </c>
      <c r="F42" s="16"/>
      <c r="G42" s="15">
        <f>SUM(F43:F48)</f>
        <v>43</v>
      </c>
      <c r="H42" s="16"/>
      <c r="I42" s="15">
        <f>SUM(H43:H48)</f>
        <v>54</v>
      </c>
      <c r="J42" s="15"/>
      <c r="K42" s="15">
        <f>SUM(J43:J48)</f>
        <v>34</v>
      </c>
      <c r="L42" s="15"/>
      <c r="M42" s="46">
        <f>SUM(C42,E42,G42,I42,K42)</f>
        <v>237</v>
      </c>
      <c r="N42" s="5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8" s="2" customFormat="1" ht="15.75" thickBot="1" x14ac:dyDescent="0.3">
      <c r="A43" s="82" t="s">
        <v>32</v>
      </c>
      <c r="B43" s="61">
        <v>0</v>
      </c>
      <c r="C43" s="10"/>
      <c r="D43" s="10">
        <v>0</v>
      </c>
      <c r="E43" s="10"/>
      <c r="F43" s="10">
        <v>0</v>
      </c>
      <c r="G43" s="10"/>
      <c r="H43" s="10">
        <v>0</v>
      </c>
      <c r="I43" s="10"/>
      <c r="J43" s="10">
        <v>0</v>
      </c>
      <c r="K43" s="10"/>
      <c r="L43" s="11">
        <f t="shared" ref="L43:L48" si="2">SUM(B43:K43)</f>
        <v>0</v>
      </c>
      <c r="M43" s="10"/>
      <c r="N43" s="5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8" s="2" customFormat="1" ht="15.75" thickBot="1" x14ac:dyDescent="0.3">
      <c r="A44" s="82" t="s">
        <v>104</v>
      </c>
      <c r="B44" s="61">
        <v>0</v>
      </c>
      <c r="C44" s="10"/>
      <c r="D44" s="10">
        <v>0</v>
      </c>
      <c r="E44" s="10"/>
      <c r="F44" s="10">
        <v>0</v>
      </c>
      <c r="G44" s="10"/>
      <c r="H44" s="10">
        <v>0</v>
      </c>
      <c r="I44" s="10"/>
      <c r="J44" s="10">
        <v>0</v>
      </c>
      <c r="K44" s="10"/>
      <c r="L44" s="11">
        <f t="shared" si="2"/>
        <v>0</v>
      </c>
      <c r="M44" s="10"/>
      <c r="N44" s="34">
        <f>SUM(D42,F42,H42,J42,L42)</f>
        <v>0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8" s="2" customFormat="1" ht="15.75" thickBot="1" x14ac:dyDescent="0.3">
      <c r="A45" s="82" t="s">
        <v>20</v>
      </c>
      <c r="B45" s="56">
        <v>33</v>
      </c>
      <c r="C45" s="10"/>
      <c r="D45" s="11">
        <v>24</v>
      </c>
      <c r="E45" s="10"/>
      <c r="F45" s="11">
        <v>22</v>
      </c>
      <c r="G45" s="10"/>
      <c r="H45" s="11">
        <v>26</v>
      </c>
      <c r="I45" s="10"/>
      <c r="J45" s="10">
        <v>18</v>
      </c>
      <c r="K45" s="10"/>
      <c r="L45" s="11">
        <f t="shared" si="2"/>
        <v>123</v>
      </c>
      <c r="M45" s="10"/>
      <c r="N45" s="5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8" s="2" customFormat="1" ht="15.75" thickBot="1" x14ac:dyDescent="0.3">
      <c r="A46" s="82" t="s">
        <v>50</v>
      </c>
      <c r="B46" s="61">
        <v>15</v>
      </c>
      <c r="C46" s="10"/>
      <c r="D46" s="10">
        <v>21</v>
      </c>
      <c r="E46" s="10"/>
      <c r="F46" s="10">
        <v>10</v>
      </c>
      <c r="G46" s="10"/>
      <c r="H46" s="10">
        <v>21</v>
      </c>
      <c r="I46" s="10"/>
      <c r="J46" s="10">
        <v>13</v>
      </c>
      <c r="K46" s="10"/>
      <c r="L46" s="11">
        <f t="shared" si="2"/>
        <v>80</v>
      </c>
      <c r="M46" s="10"/>
      <c r="N46" s="5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8" s="2" customFormat="1" ht="15.75" thickBot="1" x14ac:dyDescent="0.3">
      <c r="A47" s="82" t="s">
        <v>148</v>
      </c>
      <c r="B47" s="56">
        <v>3</v>
      </c>
      <c r="C47" s="10"/>
      <c r="D47" s="11">
        <v>7</v>
      </c>
      <c r="E47" s="10"/>
      <c r="F47" s="11">
        <v>8</v>
      </c>
      <c r="G47" s="10"/>
      <c r="H47" s="11">
        <v>7</v>
      </c>
      <c r="I47" s="10"/>
      <c r="J47" s="10">
        <v>2</v>
      </c>
      <c r="K47" s="10"/>
      <c r="L47" s="11">
        <f t="shared" si="2"/>
        <v>27</v>
      </c>
      <c r="M47" s="10"/>
      <c r="N47" s="5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8" s="2" customFormat="1" ht="15.75" thickBot="1" x14ac:dyDescent="0.3">
      <c r="A48" s="139" t="s">
        <v>5</v>
      </c>
      <c r="B48" s="65">
        <v>1</v>
      </c>
      <c r="C48" s="10"/>
      <c r="D48" s="11">
        <v>2</v>
      </c>
      <c r="E48" s="10"/>
      <c r="F48" s="11">
        <v>3</v>
      </c>
      <c r="G48" s="10"/>
      <c r="H48" s="11">
        <v>0</v>
      </c>
      <c r="I48" s="10"/>
      <c r="J48" s="10">
        <v>1</v>
      </c>
      <c r="K48" s="10"/>
      <c r="L48" s="11">
        <f t="shared" si="2"/>
        <v>7</v>
      </c>
      <c r="M48" s="10"/>
      <c r="N48" s="5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2" customFormat="1" ht="15.75" thickBot="1" x14ac:dyDescent="0.3">
      <c r="A49" s="131" t="s">
        <v>19</v>
      </c>
      <c r="B49" s="62"/>
      <c r="C49" s="15">
        <f>SUM(B50:B53)</f>
        <v>14</v>
      </c>
      <c r="D49" s="16"/>
      <c r="E49" s="15">
        <f>SUM(D50:D53)</f>
        <v>8</v>
      </c>
      <c r="F49" s="16"/>
      <c r="G49" s="15">
        <f>SUM(F50:F53)</f>
        <v>8</v>
      </c>
      <c r="H49" s="16"/>
      <c r="I49" s="15">
        <f>SUM(H50:H53)</f>
        <v>3</v>
      </c>
      <c r="J49" s="15"/>
      <c r="K49" s="15">
        <f>SUM(J50:J53)</f>
        <v>5</v>
      </c>
      <c r="L49" s="17"/>
      <c r="M49" s="46">
        <f>SUM(C49,E49,G49,I49,K49)</f>
        <v>38</v>
      </c>
      <c r="N49" s="5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s="2" customFormat="1" ht="15.75" thickBot="1" x14ac:dyDescent="0.3">
      <c r="A50" s="82" t="s">
        <v>51</v>
      </c>
      <c r="B50" s="61">
        <v>5</v>
      </c>
      <c r="C50" s="10"/>
      <c r="D50" s="10">
        <v>2</v>
      </c>
      <c r="E50" s="10"/>
      <c r="F50" s="10">
        <v>6</v>
      </c>
      <c r="G50" s="10"/>
      <c r="H50" s="10">
        <v>1</v>
      </c>
      <c r="I50" s="10"/>
      <c r="J50" s="10">
        <v>1</v>
      </c>
      <c r="K50" s="10"/>
      <c r="L50" s="11">
        <f>SUM(B50:K50)</f>
        <v>15</v>
      </c>
      <c r="M50" s="10"/>
      <c r="N50" s="34">
        <f>SUM(D49,F49,H49,J49,L49)</f>
        <v>0</v>
      </c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s="2" customFormat="1" ht="15.75" thickBot="1" x14ac:dyDescent="0.3">
      <c r="A51" s="82" t="s">
        <v>155</v>
      </c>
      <c r="B51" s="61">
        <v>0</v>
      </c>
      <c r="C51" s="10"/>
      <c r="D51" s="10">
        <v>0</v>
      </c>
      <c r="E51" s="10"/>
      <c r="F51" s="10">
        <v>0</v>
      </c>
      <c r="G51" s="10"/>
      <c r="H51" s="10">
        <v>0</v>
      </c>
      <c r="I51" s="10"/>
      <c r="J51" s="10">
        <v>0</v>
      </c>
      <c r="K51" s="10"/>
      <c r="L51" s="11">
        <f>SUM(B51:K51)</f>
        <v>0</v>
      </c>
      <c r="M51" s="10"/>
      <c r="N51" s="5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s="2" customFormat="1" ht="15.75" thickBot="1" x14ac:dyDescent="0.3">
      <c r="A52" s="82" t="s">
        <v>156</v>
      </c>
      <c r="B52" s="61">
        <v>0</v>
      </c>
      <c r="C52" s="10"/>
      <c r="D52" s="10">
        <v>0</v>
      </c>
      <c r="E52" s="10"/>
      <c r="F52" s="10">
        <v>0</v>
      </c>
      <c r="G52" s="10"/>
      <c r="H52" s="10">
        <v>1</v>
      </c>
      <c r="I52" s="10"/>
      <c r="J52" s="10">
        <v>1</v>
      </c>
      <c r="K52" s="10"/>
      <c r="L52" s="11">
        <f>SUM(B52:K52)</f>
        <v>2</v>
      </c>
      <c r="M52" s="10"/>
      <c r="N52" s="5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s="2" customFormat="1" ht="15.75" thickBot="1" x14ac:dyDescent="0.3">
      <c r="A53" s="82" t="s">
        <v>148</v>
      </c>
      <c r="B53" s="61">
        <v>9</v>
      </c>
      <c r="C53" s="10"/>
      <c r="D53" s="10">
        <v>6</v>
      </c>
      <c r="E53" s="10"/>
      <c r="F53" s="10">
        <v>2</v>
      </c>
      <c r="G53" s="10"/>
      <c r="H53" s="10">
        <v>1</v>
      </c>
      <c r="I53" s="10"/>
      <c r="J53" s="10">
        <v>3</v>
      </c>
      <c r="K53" s="10"/>
      <c r="L53" s="11">
        <f>SUM(B53:K53)</f>
        <v>21</v>
      </c>
      <c r="M53" s="10"/>
      <c r="N53" s="5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s="2" customFormat="1" ht="15.75" thickBot="1" x14ac:dyDescent="0.3">
      <c r="A54" s="140" t="s">
        <v>105</v>
      </c>
      <c r="B54" s="52"/>
      <c r="C54" s="52">
        <f>SUM(B55:B62)</f>
        <v>7</v>
      </c>
      <c r="D54" s="16"/>
      <c r="E54" s="15">
        <f>SUM(D55:D62)</f>
        <v>5</v>
      </c>
      <c r="F54" s="52"/>
      <c r="G54" s="52">
        <f>SUM(F55:F62)</f>
        <v>6</v>
      </c>
      <c r="H54" s="16"/>
      <c r="I54" s="15">
        <f>SUM(H55:H62)</f>
        <v>9</v>
      </c>
      <c r="J54" s="15"/>
      <c r="K54" s="15">
        <f>SUM(J55:J62)</f>
        <v>9</v>
      </c>
      <c r="L54" s="52"/>
      <c r="M54" s="52">
        <f>SUM(C54,E54,G54,I54,K54)</f>
        <v>36</v>
      </c>
      <c r="N54" s="5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s="2" customFormat="1" ht="15.75" thickBot="1" x14ac:dyDescent="0.3">
      <c r="A55" s="226" t="s">
        <v>96</v>
      </c>
      <c r="B55" s="61">
        <v>0</v>
      </c>
      <c r="C55" s="10"/>
      <c r="D55" s="10">
        <v>1</v>
      </c>
      <c r="E55" s="10"/>
      <c r="F55" s="10">
        <v>0</v>
      </c>
      <c r="G55" s="10"/>
      <c r="H55" s="10">
        <v>2</v>
      </c>
      <c r="I55" s="10"/>
      <c r="J55" s="10">
        <v>1</v>
      </c>
      <c r="K55" s="10"/>
      <c r="L55" s="11">
        <f>SUM(B55:K55)</f>
        <v>4</v>
      </c>
      <c r="M55" s="10"/>
      <c r="N55" s="34">
        <f>SUM(D54,F54,H54,J54,L54)</f>
        <v>0</v>
      </c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s="2" customFormat="1" ht="15.75" thickBot="1" x14ac:dyDescent="0.3">
      <c r="A56" s="226" t="s">
        <v>97</v>
      </c>
      <c r="B56" s="61">
        <v>0</v>
      </c>
      <c r="C56" s="10"/>
      <c r="D56" s="10">
        <v>0</v>
      </c>
      <c r="E56" s="10"/>
      <c r="F56" s="10">
        <v>0</v>
      </c>
      <c r="G56" s="10"/>
      <c r="H56" s="10">
        <v>0</v>
      </c>
      <c r="I56" s="10"/>
      <c r="J56" s="10">
        <v>0</v>
      </c>
      <c r="K56" s="10"/>
      <c r="L56" s="11">
        <f t="shared" ref="L56:L62" si="3">SUM(B56:K56)</f>
        <v>0</v>
      </c>
      <c r="M56" s="10"/>
      <c r="N56" s="5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s="2" customFormat="1" ht="15.75" thickBot="1" x14ac:dyDescent="0.3">
      <c r="A57" s="227" t="s">
        <v>142</v>
      </c>
      <c r="B57" s="61">
        <v>0</v>
      </c>
      <c r="C57" s="10"/>
      <c r="D57" s="10">
        <v>0</v>
      </c>
      <c r="E57" s="10"/>
      <c r="F57" s="10">
        <v>0</v>
      </c>
      <c r="G57" s="10"/>
      <c r="H57" s="10">
        <v>0</v>
      </c>
      <c r="I57" s="10"/>
      <c r="J57" s="10">
        <v>0</v>
      </c>
      <c r="K57" s="10"/>
      <c r="L57" s="11">
        <f t="shared" si="3"/>
        <v>0</v>
      </c>
      <c r="M57" s="10"/>
      <c r="N57" s="5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s="2" customFormat="1" ht="15.75" thickBot="1" x14ac:dyDescent="0.3">
      <c r="A58" s="228" t="s">
        <v>99</v>
      </c>
      <c r="B58" s="61">
        <v>0</v>
      </c>
      <c r="C58" s="10"/>
      <c r="D58" s="10">
        <v>0</v>
      </c>
      <c r="E58" s="10"/>
      <c r="F58" s="10">
        <v>0</v>
      </c>
      <c r="G58" s="10"/>
      <c r="H58" s="10">
        <v>0</v>
      </c>
      <c r="I58" s="10"/>
      <c r="J58" s="10">
        <v>0</v>
      </c>
      <c r="K58" s="10"/>
      <c r="L58" s="11">
        <f t="shared" si="3"/>
        <v>0</v>
      </c>
      <c r="M58" s="10"/>
      <c r="N58" s="5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 s="2" customFormat="1" ht="15.75" thickBot="1" x14ac:dyDescent="0.3">
      <c r="A59" s="226" t="s">
        <v>100</v>
      </c>
      <c r="B59" s="61">
        <v>0</v>
      </c>
      <c r="C59" s="10"/>
      <c r="D59" s="10">
        <v>0</v>
      </c>
      <c r="E59" s="10"/>
      <c r="F59" s="10">
        <v>0</v>
      </c>
      <c r="G59" s="10"/>
      <c r="H59" s="10">
        <v>0</v>
      </c>
      <c r="I59" s="10"/>
      <c r="J59" s="10">
        <v>0</v>
      </c>
      <c r="K59" s="10"/>
      <c r="L59" s="11">
        <f t="shared" si="3"/>
        <v>0</v>
      </c>
      <c r="M59" s="10"/>
      <c r="N59" s="5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 s="2" customFormat="1" ht="15.75" thickBot="1" x14ac:dyDescent="0.3">
      <c r="A60" s="226" t="s">
        <v>101</v>
      </c>
      <c r="B60" s="61">
        <v>0</v>
      </c>
      <c r="C60" s="10"/>
      <c r="D60" s="10">
        <v>0</v>
      </c>
      <c r="E60" s="10"/>
      <c r="F60" s="10">
        <v>1</v>
      </c>
      <c r="G60" s="10"/>
      <c r="H60" s="10">
        <v>0</v>
      </c>
      <c r="I60" s="10"/>
      <c r="J60" s="10">
        <v>0</v>
      </c>
      <c r="K60" s="10"/>
      <c r="L60" s="11">
        <f t="shared" si="3"/>
        <v>1</v>
      </c>
      <c r="M60" s="10"/>
      <c r="N60" s="5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 s="2" customFormat="1" ht="15.75" thickBot="1" x14ac:dyDescent="0.3">
      <c r="A61" s="226" t="s">
        <v>102</v>
      </c>
      <c r="B61" s="61">
        <v>5</v>
      </c>
      <c r="C61" s="10"/>
      <c r="D61" s="10">
        <v>2</v>
      </c>
      <c r="E61" s="10"/>
      <c r="F61" s="10">
        <v>3</v>
      </c>
      <c r="G61" s="10"/>
      <c r="H61" s="10">
        <v>7</v>
      </c>
      <c r="I61" s="10"/>
      <c r="J61" s="10">
        <v>6</v>
      </c>
      <c r="K61" s="10"/>
      <c r="L61" s="11">
        <f t="shared" si="3"/>
        <v>23</v>
      </c>
      <c r="M61" s="10"/>
      <c r="N61" s="5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 s="2" customFormat="1" ht="15.75" thickBot="1" x14ac:dyDescent="0.3">
      <c r="A62" s="229" t="s">
        <v>103</v>
      </c>
      <c r="B62" s="61">
        <v>2</v>
      </c>
      <c r="C62" s="10"/>
      <c r="D62" s="10">
        <v>2</v>
      </c>
      <c r="E62" s="10"/>
      <c r="F62" s="10">
        <v>2</v>
      </c>
      <c r="G62" s="10"/>
      <c r="H62" s="10">
        <v>0</v>
      </c>
      <c r="I62" s="10"/>
      <c r="J62" s="10">
        <v>2</v>
      </c>
      <c r="K62" s="10"/>
      <c r="L62" s="11">
        <f t="shared" si="3"/>
        <v>8</v>
      </c>
      <c r="M62" s="10"/>
      <c r="N62" s="5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 s="2" customFormat="1" x14ac:dyDescent="0.25">
      <c r="A63" s="141" t="s">
        <v>89</v>
      </c>
      <c r="B63" s="53">
        <f>SUBTOTAL(109,B4:B62)</f>
        <v>3221</v>
      </c>
      <c r="C63" s="53">
        <f>SUBTOTAL(109,C3:C62)</f>
        <v>3221</v>
      </c>
      <c r="D63" s="53">
        <f>SUBTOTAL(109,D4:D62)</f>
        <v>3445</v>
      </c>
      <c r="E63" s="53">
        <f>SUBTOTAL(109,E3:E62)</f>
        <v>3445</v>
      </c>
      <c r="F63" s="53">
        <f>SUM(F4:F62)</f>
        <v>3199</v>
      </c>
      <c r="G63" s="53">
        <f>SUM(G3:G62)</f>
        <v>3199</v>
      </c>
      <c r="H63" s="53">
        <f>SUBTOTAL(109,H4:H62)</f>
        <v>3329</v>
      </c>
      <c r="I63" s="53">
        <f>SUBTOTAL(109,I3:I62)</f>
        <v>3329</v>
      </c>
      <c r="J63" s="53">
        <f>SUBTOTAL(109,J4:J62)</f>
        <v>1963</v>
      </c>
      <c r="K63" s="53">
        <f>SUBTOTAL(109,K3:K62)</f>
        <v>1963</v>
      </c>
      <c r="L63" s="54">
        <f>SUM(L4:L62)</f>
        <v>15157</v>
      </c>
      <c r="M63" s="54">
        <f>C63+E63+G63+I63+K63</f>
        <v>15157</v>
      </c>
      <c r="N63" s="5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 s="2" customFormat="1" x14ac:dyDescent="0.25">
      <c r="B64" s="66"/>
      <c r="C64" s="67"/>
      <c r="D64" s="66"/>
      <c r="E64" s="67"/>
      <c r="F64" s="66"/>
      <c r="G64" s="67"/>
      <c r="H64" s="66"/>
      <c r="I64" s="67"/>
      <c r="J64" s="66"/>
      <c r="K64" s="67"/>
      <c r="L64" s="67">
        <f>L63-M63</f>
        <v>0</v>
      </c>
      <c r="M64" s="67"/>
      <c r="N64" s="5">
        <f>N55+N3</f>
        <v>-15</v>
      </c>
      <c r="AF64" s="22"/>
      <c r="AG64" s="22"/>
      <c r="AH64" s="22"/>
      <c r="AI64" s="22"/>
      <c r="AJ64" s="22"/>
      <c r="AK64" s="22"/>
      <c r="AL64" s="22"/>
      <c r="AM64" s="22"/>
      <c r="AN64" s="22"/>
      <c r="AO64" s="22"/>
    </row>
    <row r="65" spans="1:51" s="2" customFormat="1" x14ac:dyDescent="0.25">
      <c r="B65" s="66"/>
      <c r="C65" s="67"/>
      <c r="D65" s="66"/>
      <c r="E65" s="67"/>
      <c r="F65" s="66"/>
      <c r="G65" s="67"/>
      <c r="H65" s="66"/>
      <c r="I65" s="67"/>
      <c r="J65" s="66"/>
      <c r="K65" s="67"/>
      <c r="L65" s="67"/>
      <c r="M65" s="67"/>
      <c r="N65" s="5"/>
      <c r="AF65" s="22"/>
      <c r="AG65" s="22"/>
      <c r="AH65" s="22"/>
      <c r="AI65" s="22"/>
      <c r="AJ65" s="22"/>
      <c r="AK65" s="22"/>
      <c r="AL65" s="22"/>
      <c r="AM65" s="22"/>
      <c r="AN65" s="22"/>
      <c r="AO65" s="22"/>
    </row>
    <row r="66" spans="1:51" s="2" customFormat="1" x14ac:dyDescent="0.25">
      <c r="A66" s="6"/>
      <c r="B66" s="68"/>
      <c r="C66" s="69"/>
      <c r="D66" s="68"/>
      <c r="E66" s="69"/>
      <c r="F66" s="68"/>
      <c r="G66" s="69"/>
      <c r="H66" s="68"/>
      <c r="I66" s="69"/>
      <c r="J66" s="68"/>
      <c r="K66" s="69"/>
      <c r="L66" s="69"/>
      <c r="M66" s="69"/>
      <c r="N66" s="5"/>
      <c r="AF66" s="22"/>
      <c r="AG66" s="22"/>
      <c r="AH66" s="22"/>
      <c r="AI66" s="22"/>
      <c r="AJ66" s="22"/>
      <c r="AK66" s="22"/>
      <c r="AL66" s="22"/>
      <c r="AM66" s="22"/>
      <c r="AN66" s="22"/>
      <c r="AO66" s="22"/>
    </row>
    <row r="67" spans="1:51" s="2" customFormat="1" x14ac:dyDescent="0.25">
      <c r="A67" s="6"/>
      <c r="B67" s="68"/>
      <c r="C67" s="69"/>
      <c r="D67" s="68"/>
      <c r="E67" s="69"/>
      <c r="F67" s="68"/>
      <c r="G67" s="69"/>
      <c r="H67" s="68"/>
      <c r="I67" s="69"/>
      <c r="J67" s="68"/>
      <c r="K67" s="69"/>
      <c r="L67" s="69"/>
      <c r="M67" s="69"/>
      <c r="N67" s="6"/>
      <c r="O67" s="6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1:51" s="2" customFormat="1" x14ac:dyDescent="0.25">
      <c r="A68" s="6"/>
      <c r="B68" s="68"/>
      <c r="C68" s="69"/>
      <c r="D68" s="68"/>
      <c r="E68" s="69"/>
      <c r="F68" s="68"/>
      <c r="G68" s="69"/>
      <c r="H68" s="68"/>
      <c r="I68" s="69"/>
      <c r="J68" s="68"/>
      <c r="K68" s="69"/>
      <c r="L68" s="69"/>
      <c r="M68" s="69"/>
      <c r="N68" s="6"/>
      <c r="O68" s="6"/>
      <c r="AF68" s="22"/>
      <c r="AG68" s="22"/>
      <c r="AH68" s="22"/>
      <c r="AI68" s="22"/>
      <c r="AJ68" s="22"/>
      <c r="AK68" s="22"/>
      <c r="AL68" s="22"/>
      <c r="AM68" s="22"/>
      <c r="AN68" s="22"/>
      <c r="AO68" s="22"/>
    </row>
    <row r="69" spans="1:51" s="2" customFormat="1" x14ac:dyDescent="0.25">
      <c r="A69" s="6"/>
      <c r="B69" s="68"/>
      <c r="C69" s="69"/>
      <c r="D69" s="68"/>
      <c r="E69" s="69"/>
      <c r="F69" s="68"/>
      <c r="G69" s="69"/>
      <c r="H69" s="68"/>
      <c r="I69" s="69"/>
      <c r="J69" s="68"/>
      <c r="K69" s="69"/>
      <c r="L69" s="69"/>
      <c r="M69" s="69">
        <f>16043-16104</f>
        <v>-61</v>
      </c>
      <c r="N69" s="6"/>
      <c r="O69" s="6"/>
      <c r="AF69" s="22"/>
      <c r="AG69" s="22"/>
      <c r="AH69" s="22"/>
      <c r="AI69" s="22"/>
      <c r="AJ69" s="22"/>
      <c r="AK69" s="22"/>
      <c r="AL69" s="22"/>
      <c r="AM69" s="22"/>
      <c r="AN69" s="22"/>
      <c r="AO69" s="22"/>
    </row>
    <row r="70" spans="1:51" s="2" customFormat="1" x14ac:dyDescent="0.25">
      <c r="A70" s="6"/>
      <c r="B70" s="68"/>
      <c r="C70" s="69">
        <f>245-245</f>
        <v>0</v>
      </c>
      <c r="D70" s="68"/>
      <c r="E70" s="69">
        <f>3610-3610</f>
        <v>0</v>
      </c>
      <c r="F70" s="68"/>
      <c r="G70" s="69">
        <f>2853-2853</f>
        <v>0</v>
      </c>
      <c r="H70" s="68"/>
      <c r="I70" s="69">
        <f>3631-3629</f>
        <v>2</v>
      </c>
      <c r="J70" s="68"/>
      <c r="K70" s="69">
        <f>3212-3209</f>
        <v>3</v>
      </c>
      <c r="L70" s="69">
        <f>SUM(C70:K70)</f>
        <v>5</v>
      </c>
      <c r="M70" s="69"/>
      <c r="N70" s="6"/>
      <c r="O70" s="6"/>
      <c r="AF70" s="22"/>
      <c r="AG70" s="22"/>
      <c r="AH70" s="22"/>
      <c r="AI70" s="22"/>
      <c r="AJ70" s="22"/>
      <c r="AK70" s="22"/>
      <c r="AL70" s="22"/>
      <c r="AM70" s="22"/>
      <c r="AN70" s="22"/>
      <c r="AO70" s="22"/>
    </row>
    <row r="71" spans="1:51" s="2" customFormat="1" x14ac:dyDescent="0.25">
      <c r="A71" s="6"/>
      <c r="B71" s="68"/>
      <c r="C71" s="69"/>
      <c r="D71" s="68"/>
      <c r="E71" s="69"/>
      <c r="F71" s="68"/>
      <c r="G71" s="69"/>
      <c r="H71" s="68"/>
      <c r="I71" s="69"/>
      <c r="J71" s="68"/>
      <c r="K71" s="69"/>
      <c r="L71" s="69"/>
      <c r="M71" s="69"/>
      <c r="N71" s="6"/>
      <c r="O71" s="6">
        <f>12947-12782</f>
        <v>165</v>
      </c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R71" s="1"/>
      <c r="AS71" s="1"/>
      <c r="AT71" s="1"/>
      <c r="AU71" s="1"/>
      <c r="AV71" s="1"/>
    </row>
    <row r="72" spans="1:51" x14ac:dyDescent="0.25">
      <c r="A72" s="6"/>
      <c r="B72" s="68"/>
      <c r="C72" s="69"/>
      <c r="D72" s="68"/>
      <c r="E72" s="69"/>
      <c r="F72" s="68"/>
      <c r="G72" s="69"/>
      <c r="H72" s="68"/>
      <c r="I72" s="69"/>
      <c r="J72" s="68"/>
      <c r="K72" s="69"/>
      <c r="L72" s="69"/>
      <c r="M72" s="69"/>
      <c r="N72" s="6"/>
      <c r="O72" s="6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W72" s="2"/>
      <c r="AX72" s="2"/>
      <c r="AY72" s="2"/>
    </row>
    <row r="73" spans="1:51" x14ac:dyDescent="0.25">
      <c r="A73" s="6"/>
      <c r="B73" s="68"/>
      <c r="C73" s="69"/>
      <c r="D73" s="68"/>
      <c r="E73" s="69"/>
      <c r="F73" s="68"/>
      <c r="G73" s="69"/>
      <c r="H73" s="68"/>
      <c r="I73" s="69"/>
      <c r="J73" s="68"/>
      <c r="K73" s="69"/>
      <c r="L73" s="69"/>
      <c r="M73" s="69"/>
      <c r="N73" s="6"/>
      <c r="O73" s="6"/>
    </row>
    <row r="74" spans="1:51" x14ac:dyDescent="0.25">
      <c r="A74" s="6"/>
      <c r="B74" s="68"/>
      <c r="C74" s="69"/>
      <c r="D74" s="68"/>
      <c r="E74" s="69"/>
      <c r="F74" s="68"/>
      <c r="G74" s="69"/>
      <c r="H74" s="68"/>
      <c r="I74" s="69"/>
      <c r="J74" s="68"/>
      <c r="K74" s="69"/>
      <c r="L74" s="69"/>
      <c r="M74" s="69"/>
      <c r="N74" s="6"/>
      <c r="O74" s="6"/>
    </row>
    <row r="75" spans="1:51" x14ac:dyDescent="0.25">
      <c r="A75" s="6"/>
      <c r="B75" s="68"/>
      <c r="C75" s="69"/>
      <c r="D75" s="68"/>
      <c r="E75" s="69"/>
      <c r="F75" s="68"/>
      <c r="G75" s="69"/>
      <c r="H75" s="68"/>
      <c r="I75" s="69"/>
      <c r="J75" s="68"/>
      <c r="K75" s="69"/>
      <c r="L75" s="69"/>
      <c r="M75" s="69">
        <f>13551-13528</f>
        <v>23</v>
      </c>
      <c r="N75" s="6"/>
      <c r="O75" s="6"/>
    </row>
    <row r="76" spans="1:51" x14ac:dyDescent="0.25">
      <c r="C76"/>
      <c r="D76"/>
      <c r="E76"/>
      <c r="F76"/>
      <c r="G76"/>
      <c r="H76"/>
      <c r="I76"/>
      <c r="J76"/>
      <c r="K76"/>
      <c r="L76"/>
      <c r="M76"/>
      <c r="N76" s="6"/>
      <c r="O76" s="6"/>
    </row>
    <row r="77" spans="1:51" x14ac:dyDescent="0.25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51" x14ac:dyDescent="0.25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51" x14ac:dyDescent="0.25">
      <c r="A79" s="30"/>
      <c r="B79" s="70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51" x14ac:dyDescent="0.25">
      <c r="A80" s="28"/>
      <c r="B80" s="32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37" x14ac:dyDescent="0.25">
      <c r="A81" s="28"/>
      <c r="B81" s="32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37" x14ac:dyDescent="0.25">
      <c r="A82" s="30"/>
      <c r="B82" s="70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37" x14ac:dyDescent="0.25"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37" x14ac:dyDescent="0.25"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37" x14ac:dyDescent="0.25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37" x14ac:dyDescent="0.25"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F86" s="31"/>
      <c r="AG86" s="31"/>
      <c r="AH86" s="31"/>
    </row>
    <row r="87" spans="1:37" x14ac:dyDescent="0.25"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F87" s="28"/>
      <c r="AG87" s="28"/>
      <c r="AH87" s="27"/>
      <c r="AK87" s="28"/>
    </row>
    <row r="88" spans="1:37" x14ac:dyDescent="0.25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F88" s="28"/>
      <c r="AG88" s="28"/>
      <c r="AH88" s="27"/>
      <c r="AK88" s="28"/>
    </row>
    <row r="89" spans="1:37" x14ac:dyDescent="0.25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37" x14ac:dyDescent="0.25"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37" x14ac:dyDescent="0.25"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F91" s="31"/>
      <c r="AG91" s="31"/>
      <c r="AH91" s="31"/>
    </row>
    <row r="92" spans="1:37" x14ac:dyDescent="0.25"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F92" s="28">
        <f>AH72</f>
        <v>0</v>
      </c>
      <c r="AG92" s="28">
        <f>AJ72</f>
        <v>0</v>
      </c>
      <c r="AH92" s="29" t="e">
        <f>(AG92-AF92)/AG92</f>
        <v>#DIV/0!</v>
      </c>
    </row>
    <row r="93" spans="1:37" x14ac:dyDescent="0.25"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37" x14ac:dyDescent="0.25">
      <c r="N94"/>
      <c r="O94"/>
      <c r="P94"/>
      <c r="Q94"/>
      <c r="R94"/>
      <c r="S94"/>
      <c r="T94"/>
      <c r="U94"/>
      <c r="V94"/>
      <c r="W94"/>
      <c r="X94"/>
      <c r="Y94"/>
      <c r="Z94"/>
    </row>
  </sheetData>
  <sortState ref="AR26:AT37">
    <sortCondition descending="1" ref="AS25"/>
  </sortState>
  <mergeCells count="5">
    <mergeCell ref="B1:C1"/>
    <mergeCell ref="J1:K1"/>
    <mergeCell ref="D1:E1"/>
    <mergeCell ref="F1:G1"/>
    <mergeCell ref="H1:I1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88"/>
  <sheetViews>
    <sheetView showGridLines="0" zoomScale="85" zoomScaleNormal="85" workbookViewId="0">
      <selection activeCell="AA4" sqref="AA4"/>
    </sheetView>
  </sheetViews>
  <sheetFormatPr defaultColWidth="11.42578125" defaultRowHeight="15.75" x14ac:dyDescent="0.25"/>
  <cols>
    <col min="1" max="1" width="68.42578125" style="186" bestFit="1" customWidth="1"/>
    <col min="2" max="2" width="12.7109375" style="78" customWidth="1"/>
    <col min="3" max="3" width="12.7109375" style="109" customWidth="1"/>
    <col min="4" max="4" width="12.7109375" style="78" customWidth="1"/>
    <col min="5" max="5" width="12.7109375" style="109" customWidth="1"/>
    <col min="6" max="6" width="12.7109375" style="78" customWidth="1"/>
    <col min="7" max="7" width="12.7109375" style="109" customWidth="1"/>
    <col min="8" max="8" width="12.7109375" style="78" customWidth="1"/>
    <col min="9" max="9" width="12.7109375" style="109" customWidth="1"/>
    <col min="10" max="10" width="12.7109375" style="78" customWidth="1"/>
    <col min="11" max="11" width="12.7109375" style="109" customWidth="1"/>
    <col min="12" max="12" width="12.7109375" style="78" customWidth="1"/>
    <col min="13" max="13" width="12.7109375" style="109" customWidth="1"/>
    <col min="14" max="14" width="12.7109375" style="78" customWidth="1"/>
    <col min="15" max="15" width="12.7109375" style="109" customWidth="1"/>
    <col min="16" max="16" width="12.7109375" style="78" customWidth="1"/>
    <col min="17" max="17" width="12.7109375" style="109" customWidth="1"/>
    <col min="18" max="18" width="12.7109375" style="78" customWidth="1"/>
    <col min="19" max="19" width="12.7109375" style="109" customWidth="1"/>
    <col min="20" max="20" width="12.7109375" style="78" customWidth="1"/>
    <col min="21" max="21" width="12.7109375" style="109" customWidth="1"/>
    <col min="22" max="22" width="12.7109375" style="78" customWidth="1"/>
    <col min="23" max="23" width="12.7109375" style="109" customWidth="1"/>
    <col min="24" max="24" width="12.7109375" style="78" customWidth="1"/>
    <col min="25" max="25" width="12.7109375" style="109" customWidth="1"/>
    <col min="26" max="27" width="14.7109375" style="109" customWidth="1"/>
    <col min="28" max="28" width="13" style="78" customWidth="1"/>
    <col min="29" max="29" width="68.42578125" style="78" bestFit="1" customWidth="1"/>
    <col min="30" max="39" width="15.7109375" style="78" customWidth="1"/>
    <col min="40" max="41" width="16.42578125" style="109" customWidth="1"/>
    <col min="42" max="43" width="14.7109375" style="78" customWidth="1"/>
    <col min="44" max="44" width="13.28515625" style="78" customWidth="1"/>
    <col min="45" max="45" width="12.85546875" style="78" customWidth="1"/>
    <col min="46" max="72" width="11.42578125" style="78"/>
    <col min="73" max="73" width="65.85546875" style="78" bestFit="1" customWidth="1"/>
    <col min="74" max="74" width="12.85546875" style="78" bestFit="1" customWidth="1"/>
    <col min="75" max="75" width="65.85546875" style="78" bestFit="1" customWidth="1"/>
    <col min="76" max="76" width="13.7109375" style="78" customWidth="1"/>
    <col min="77" max="260" width="11.42578125" style="78"/>
    <col min="261" max="261" width="48" style="78" bestFit="1" customWidth="1"/>
    <col min="262" max="262" width="10.5703125" style="78" bestFit="1" customWidth="1"/>
    <col min="263" max="263" width="12.5703125" style="78" bestFit="1" customWidth="1"/>
    <col min="264" max="264" width="11" style="78" bestFit="1" customWidth="1"/>
    <col min="265" max="265" width="9.7109375" style="78" bestFit="1" customWidth="1"/>
    <col min="266" max="266" width="10.42578125" style="78" bestFit="1" customWidth="1"/>
    <col min="267" max="267" width="10.140625" style="78" bestFit="1" customWidth="1"/>
    <col min="268" max="268" width="9.5703125" style="78" bestFit="1" customWidth="1"/>
    <col min="269" max="269" width="11.7109375" style="78" bestFit="1" customWidth="1"/>
    <col min="270" max="270" width="10" style="78" bestFit="1" customWidth="1"/>
    <col min="271" max="271" width="9" style="78" bestFit="1" customWidth="1"/>
    <col min="272" max="272" width="9.5703125" style="78" bestFit="1" customWidth="1"/>
    <col min="273" max="278" width="8.85546875" style="78" bestFit="1" customWidth="1"/>
    <col min="279" max="279" width="10.5703125" style="78" bestFit="1" customWidth="1"/>
    <col min="280" max="280" width="8.85546875" style="78" bestFit="1" customWidth="1"/>
    <col min="281" max="281" width="10.5703125" style="78" bestFit="1" customWidth="1"/>
    <col min="282" max="282" width="8.85546875" style="78" bestFit="1" customWidth="1"/>
    <col min="283" max="283" width="10.5703125" style="78" bestFit="1" customWidth="1"/>
    <col min="284" max="284" width="8.85546875" style="78" bestFit="1" customWidth="1"/>
    <col min="285" max="285" width="10.5703125" style="78" bestFit="1" customWidth="1"/>
    <col min="286" max="286" width="13.42578125" style="78" bestFit="1" customWidth="1"/>
    <col min="287" max="287" width="11.42578125" style="78" bestFit="1" customWidth="1"/>
    <col min="288" max="290" width="5.85546875" style="78" customWidth="1"/>
    <col min="291" max="291" width="6.140625" style="78" customWidth="1"/>
    <col min="292" max="292" width="46.42578125" style="78" bestFit="1" customWidth="1"/>
    <col min="293" max="293" width="8.85546875" style="78" bestFit="1" customWidth="1"/>
    <col min="294" max="294" width="13.85546875" style="78" customWidth="1"/>
    <col min="295" max="295" width="13.140625" style="78" bestFit="1" customWidth="1"/>
    <col min="296" max="296" width="12.7109375" style="78" bestFit="1" customWidth="1"/>
    <col min="297" max="298" width="12.7109375" style="78" customWidth="1"/>
    <col min="299" max="299" width="13.42578125" style="78" bestFit="1" customWidth="1"/>
    <col min="300" max="300" width="11.42578125" style="78" bestFit="1" customWidth="1"/>
    <col min="301" max="301" width="6.140625" style="78" customWidth="1"/>
    <col min="302" max="302" width="24.5703125" style="78" customWidth="1"/>
    <col min="303" max="516" width="11.42578125" style="78"/>
    <col min="517" max="517" width="48" style="78" bestFit="1" customWidth="1"/>
    <col min="518" max="518" width="10.5703125" style="78" bestFit="1" customWidth="1"/>
    <col min="519" max="519" width="12.5703125" style="78" bestFit="1" customWidth="1"/>
    <col min="520" max="520" width="11" style="78" bestFit="1" customWidth="1"/>
    <col min="521" max="521" width="9.7109375" style="78" bestFit="1" customWidth="1"/>
    <col min="522" max="522" width="10.42578125" style="78" bestFit="1" customWidth="1"/>
    <col min="523" max="523" width="10.140625" style="78" bestFit="1" customWidth="1"/>
    <col min="524" max="524" width="9.5703125" style="78" bestFit="1" customWidth="1"/>
    <col min="525" max="525" width="11.7109375" style="78" bestFit="1" customWidth="1"/>
    <col min="526" max="526" width="10" style="78" bestFit="1" customWidth="1"/>
    <col min="527" max="527" width="9" style="78" bestFit="1" customWidth="1"/>
    <col min="528" max="528" width="9.5703125" style="78" bestFit="1" customWidth="1"/>
    <col min="529" max="534" width="8.85546875" style="78" bestFit="1" customWidth="1"/>
    <col min="535" max="535" width="10.5703125" style="78" bestFit="1" customWidth="1"/>
    <col min="536" max="536" width="8.85546875" style="78" bestFit="1" customWidth="1"/>
    <col min="537" max="537" width="10.5703125" style="78" bestFit="1" customWidth="1"/>
    <col min="538" max="538" width="8.85546875" style="78" bestFit="1" customWidth="1"/>
    <col min="539" max="539" width="10.5703125" style="78" bestFit="1" customWidth="1"/>
    <col min="540" max="540" width="8.85546875" style="78" bestFit="1" customWidth="1"/>
    <col min="541" max="541" width="10.5703125" style="78" bestFit="1" customWidth="1"/>
    <col min="542" max="542" width="13.42578125" style="78" bestFit="1" customWidth="1"/>
    <col min="543" max="543" width="11.42578125" style="78" bestFit="1" customWidth="1"/>
    <col min="544" max="546" width="5.85546875" style="78" customWidth="1"/>
    <col min="547" max="547" width="6.140625" style="78" customWidth="1"/>
    <col min="548" max="548" width="46.42578125" style="78" bestFit="1" customWidth="1"/>
    <col min="549" max="549" width="8.85546875" style="78" bestFit="1" customWidth="1"/>
    <col min="550" max="550" width="13.85546875" style="78" customWidth="1"/>
    <col min="551" max="551" width="13.140625" style="78" bestFit="1" customWidth="1"/>
    <col min="552" max="552" width="12.7109375" style="78" bestFit="1" customWidth="1"/>
    <col min="553" max="554" width="12.7109375" style="78" customWidth="1"/>
    <col min="555" max="555" width="13.42578125" style="78" bestFit="1" customWidth="1"/>
    <col min="556" max="556" width="11.42578125" style="78" bestFit="1" customWidth="1"/>
    <col min="557" max="557" width="6.140625" style="78" customWidth="1"/>
    <col min="558" max="558" width="24.5703125" style="78" customWidth="1"/>
    <col min="559" max="772" width="11.42578125" style="78"/>
    <col min="773" max="773" width="48" style="78" bestFit="1" customWidth="1"/>
    <col min="774" max="774" width="10.5703125" style="78" bestFit="1" customWidth="1"/>
    <col min="775" max="775" width="12.5703125" style="78" bestFit="1" customWidth="1"/>
    <col min="776" max="776" width="11" style="78" bestFit="1" customWidth="1"/>
    <col min="777" max="777" width="9.7109375" style="78" bestFit="1" customWidth="1"/>
    <col min="778" max="778" width="10.42578125" style="78" bestFit="1" customWidth="1"/>
    <col min="779" max="779" width="10.140625" style="78" bestFit="1" customWidth="1"/>
    <col min="780" max="780" width="9.5703125" style="78" bestFit="1" customWidth="1"/>
    <col min="781" max="781" width="11.7109375" style="78" bestFit="1" customWidth="1"/>
    <col min="782" max="782" width="10" style="78" bestFit="1" customWidth="1"/>
    <col min="783" max="783" width="9" style="78" bestFit="1" customWidth="1"/>
    <col min="784" max="784" width="9.5703125" style="78" bestFit="1" customWidth="1"/>
    <col min="785" max="790" width="8.85546875" style="78" bestFit="1" customWidth="1"/>
    <col min="791" max="791" width="10.5703125" style="78" bestFit="1" customWidth="1"/>
    <col min="792" max="792" width="8.85546875" style="78" bestFit="1" customWidth="1"/>
    <col min="793" max="793" width="10.5703125" style="78" bestFit="1" customWidth="1"/>
    <col min="794" max="794" width="8.85546875" style="78" bestFit="1" customWidth="1"/>
    <col min="795" max="795" width="10.5703125" style="78" bestFit="1" customWidth="1"/>
    <col min="796" max="796" width="8.85546875" style="78" bestFit="1" customWidth="1"/>
    <col min="797" max="797" width="10.5703125" style="78" bestFit="1" customWidth="1"/>
    <col min="798" max="798" width="13.42578125" style="78" bestFit="1" customWidth="1"/>
    <col min="799" max="799" width="11.42578125" style="78" bestFit="1" customWidth="1"/>
    <col min="800" max="802" width="5.85546875" style="78" customWidth="1"/>
    <col min="803" max="803" width="6.140625" style="78" customWidth="1"/>
    <col min="804" max="804" width="46.42578125" style="78" bestFit="1" customWidth="1"/>
    <col min="805" max="805" width="8.85546875" style="78" bestFit="1" customWidth="1"/>
    <col min="806" max="806" width="13.85546875" style="78" customWidth="1"/>
    <col min="807" max="807" width="13.140625" style="78" bestFit="1" customWidth="1"/>
    <col min="808" max="808" width="12.7109375" style="78" bestFit="1" customWidth="1"/>
    <col min="809" max="810" width="12.7109375" style="78" customWidth="1"/>
    <col min="811" max="811" width="13.42578125" style="78" bestFit="1" customWidth="1"/>
    <col min="812" max="812" width="11.42578125" style="78" bestFit="1" customWidth="1"/>
    <col min="813" max="813" width="6.140625" style="78" customWidth="1"/>
    <col min="814" max="814" width="24.5703125" style="78" customWidth="1"/>
    <col min="815" max="1028" width="11.42578125" style="78"/>
    <col min="1029" max="1029" width="48" style="78" bestFit="1" customWidth="1"/>
    <col min="1030" max="1030" width="10.5703125" style="78" bestFit="1" customWidth="1"/>
    <col min="1031" max="1031" width="12.5703125" style="78" bestFit="1" customWidth="1"/>
    <col min="1032" max="1032" width="11" style="78" bestFit="1" customWidth="1"/>
    <col min="1033" max="1033" width="9.7109375" style="78" bestFit="1" customWidth="1"/>
    <col min="1034" max="1034" width="10.42578125" style="78" bestFit="1" customWidth="1"/>
    <col min="1035" max="1035" width="10.140625" style="78" bestFit="1" customWidth="1"/>
    <col min="1036" max="1036" width="9.5703125" style="78" bestFit="1" customWidth="1"/>
    <col min="1037" max="1037" width="11.7109375" style="78" bestFit="1" customWidth="1"/>
    <col min="1038" max="1038" width="10" style="78" bestFit="1" customWidth="1"/>
    <col min="1039" max="1039" width="9" style="78" bestFit="1" customWidth="1"/>
    <col min="1040" max="1040" width="9.5703125" style="78" bestFit="1" customWidth="1"/>
    <col min="1041" max="1046" width="8.85546875" style="78" bestFit="1" customWidth="1"/>
    <col min="1047" max="1047" width="10.5703125" style="78" bestFit="1" customWidth="1"/>
    <col min="1048" max="1048" width="8.85546875" style="78" bestFit="1" customWidth="1"/>
    <col min="1049" max="1049" width="10.5703125" style="78" bestFit="1" customWidth="1"/>
    <col min="1050" max="1050" width="8.85546875" style="78" bestFit="1" customWidth="1"/>
    <col min="1051" max="1051" width="10.5703125" style="78" bestFit="1" customWidth="1"/>
    <col min="1052" max="1052" width="8.85546875" style="78" bestFit="1" customWidth="1"/>
    <col min="1053" max="1053" width="10.5703125" style="78" bestFit="1" customWidth="1"/>
    <col min="1054" max="1054" width="13.42578125" style="78" bestFit="1" customWidth="1"/>
    <col min="1055" max="1055" width="11.42578125" style="78" bestFit="1" customWidth="1"/>
    <col min="1056" max="1058" width="5.85546875" style="78" customWidth="1"/>
    <col min="1059" max="1059" width="6.140625" style="78" customWidth="1"/>
    <col min="1060" max="1060" width="46.42578125" style="78" bestFit="1" customWidth="1"/>
    <col min="1061" max="1061" width="8.85546875" style="78" bestFit="1" customWidth="1"/>
    <col min="1062" max="1062" width="13.85546875" style="78" customWidth="1"/>
    <col min="1063" max="1063" width="13.140625" style="78" bestFit="1" customWidth="1"/>
    <col min="1064" max="1064" width="12.7109375" style="78" bestFit="1" customWidth="1"/>
    <col min="1065" max="1066" width="12.7109375" style="78" customWidth="1"/>
    <col min="1067" max="1067" width="13.42578125" style="78" bestFit="1" customWidth="1"/>
    <col min="1068" max="1068" width="11.42578125" style="78" bestFit="1" customWidth="1"/>
    <col min="1069" max="1069" width="6.140625" style="78" customWidth="1"/>
    <col min="1070" max="1070" width="24.5703125" style="78" customWidth="1"/>
    <col min="1071" max="1284" width="11.42578125" style="78"/>
    <col min="1285" max="1285" width="48" style="78" bestFit="1" customWidth="1"/>
    <col min="1286" max="1286" width="10.5703125" style="78" bestFit="1" customWidth="1"/>
    <col min="1287" max="1287" width="12.5703125" style="78" bestFit="1" customWidth="1"/>
    <col min="1288" max="1288" width="11" style="78" bestFit="1" customWidth="1"/>
    <col min="1289" max="1289" width="9.7109375" style="78" bestFit="1" customWidth="1"/>
    <col min="1290" max="1290" width="10.42578125" style="78" bestFit="1" customWidth="1"/>
    <col min="1291" max="1291" width="10.140625" style="78" bestFit="1" customWidth="1"/>
    <col min="1292" max="1292" width="9.5703125" style="78" bestFit="1" customWidth="1"/>
    <col min="1293" max="1293" width="11.7109375" style="78" bestFit="1" customWidth="1"/>
    <col min="1294" max="1294" width="10" style="78" bestFit="1" customWidth="1"/>
    <col min="1295" max="1295" width="9" style="78" bestFit="1" customWidth="1"/>
    <col min="1296" max="1296" width="9.5703125" style="78" bestFit="1" customWidth="1"/>
    <col min="1297" max="1302" width="8.85546875" style="78" bestFit="1" customWidth="1"/>
    <col min="1303" max="1303" width="10.5703125" style="78" bestFit="1" customWidth="1"/>
    <col min="1304" max="1304" width="8.85546875" style="78" bestFit="1" customWidth="1"/>
    <col min="1305" max="1305" width="10.5703125" style="78" bestFit="1" customWidth="1"/>
    <col min="1306" max="1306" width="8.85546875" style="78" bestFit="1" customWidth="1"/>
    <col min="1307" max="1307" width="10.5703125" style="78" bestFit="1" customWidth="1"/>
    <col min="1308" max="1308" width="8.85546875" style="78" bestFit="1" customWidth="1"/>
    <col min="1309" max="1309" width="10.5703125" style="78" bestFit="1" customWidth="1"/>
    <col min="1310" max="1310" width="13.42578125" style="78" bestFit="1" customWidth="1"/>
    <col min="1311" max="1311" width="11.42578125" style="78" bestFit="1" customWidth="1"/>
    <col min="1312" max="1314" width="5.85546875" style="78" customWidth="1"/>
    <col min="1315" max="1315" width="6.140625" style="78" customWidth="1"/>
    <col min="1316" max="1316" width="46.42578125" style="78" bestFit="1" customWidth="1"/>
    <col min="1317" max="1317" width="8.85546875" style="78" bestFit="1" customWidth="1"/>
    <col min="1318" max="1318" width="13.85546875" style="78" customWidth="1"/>
    <col min="1319" max="1319" width="13.140625" style="78" bestFit="1" customWidth="1"/>
    <col min="1320" max="1320" width="12.7109375" style="78" bestFit="1" customWidth="1"/>
    <col min="1321" max="1322" width="12.7109375" style="78" customWidth="1"/>
    <col min="1323" max="1323" width="13.42578125" style="78" bestFit="1" customWidth="1"/>
    <col min="1324" max="1324" width="11.42578125" style="78" bestFit="1" customWidth="1"/>
    <col min="1325" max="1325" width="6.140625" style="78" customWidth="1"/>
    <col min="1326" max="1326" width="24.5703125" style="78" customWidth="1"/>
    <col min="1327" max="1540" width="11.42578125" style="78"/>
    <col min="1541" max="1541" width="48" style="78" bestFit="1" customWidth="1"/>
    <col min="1542" max="1542" width="10.5703125" style="78" bestFit="1" customWidth="1"/>
    <col min="1543" max="1543" width="12.5703125" style="78" bestFit="1" customWidth="1"/>
    <col min="1544" max="1544" width="11" style="78" bestFit="1" customWidth="1"/>
    <col min="1545" max="1545" width="9.7109375" style="78" bestFit="1" customWidth="1"/>
    <col min="1546" max="1546" width="10.42578125" style="78" bestFit="1" customWidth="1"/>
    <col min="1547" max="1547" width="10.140625" style="78" bestFit="1" customWidth="1"/>
    <col min="1548" max="1548" width="9.5703125" style="78" bestFit="1" customWidth="1"/>
    <col min="1549" max="1549" width="11.7109375" style="78" bestFit="1" customWidth="1"/>
    <col min="1550" max="1550" width="10" style="78" bestFit="1" customWidth="1"/>
    <col min="1551" max="1551" width="9" style="78" bestFit="1" customWidth="1"/>
    <col min="1552" max="1552" width="9.5703125" style="78" bestFit="1" customWidth="1"/>
    <col min="1553" max="1558" width="8.85546875" style="78" bestFit="1" customWidth="1"/>
    <col min="1559" max="1559" width="10.5703125" style="78" bestFit="1" customWidth="1"/>
    <col min="1560" max="1560" width="8.85546875" style="78" bestFit="1" customWidth="1"/>
    <col min="1561" max="1561" width="10.5703125" style="78" bestFit="1" customWidth="1"/>
    <col min="1562" max="1562" width="8.85546875" style="78" bestFit="1" customWidth="1"/>
    <col min="1563" max="1563" width="10.5703125" style="78" bestFit="1" customWidth="1"/>
    <col min="1564" max="1564" width="8.85546875" style="78" bestFit="1" customWidth="1"/>
    <col min="1565" max="1565" width="10.5703125" style="78" bestFit="1" customWidth="1"/>
    <col min="1566" max="1566" width="13.42578125" style="78" bestFit="1" customWidth="1"/>
    <col min="1567" max="1567" width="11.42578125" style="78" bestFit="1" customWidth="1"/>
    <col min="1568" max="1570" width="5.85546875" style="78" customWidth="1"/>
    <col min="1571" max="1571" width="6.140625" style="78" customWidth="1"/>
    <col min="1572" max="1572" width="46.42578125" style="78" bestFit="1" customWidth="1"/>
    <col min="1573" max="1573" width="8.85546875" style="78" bestFit="1" customWidth="1"/>
    <col min="1574" max="1574" width="13.85546875" style="78" customWidth="1"/>
    <col min="1575" max="1575" width="13.140625" style="78" bestFit="1" customWidth="1"/>
    <col min="1576" max="1576" width="12.7109375" style="78" bestFit="1" customWidth="1"/>
    <col min="1577" max="1578" width="12.7109375" style="78" customWidth="1"/>
    <col min="1579" max="1579" width="13.42578125" style="78" bestFit="1" customWidth="1"/>
    <col min="1580" max="1580" width="11.42578125" style="78" bestFit="1" customWidth="1"/>
    <col min="1581" max="1581" width="6.140625" style="78" customWidth="1"/>
    <col min="1582" max="1582" width="24.5703125" style="78" customWidth="1"/>
    <col min="1583" max="1796" width="11.42578125" style="78"/>
    <col min="1797" max="1797" width="48" style="78" bestFit="1" customWidth="1"/>
    <col min="1798" max="1798" width="10.5703125" style="78" bestFit="1" customWidth="1"/>
    <col min="1799" max="1799" width="12.5703125" style="78" bestFit="1" customWidth="1"/>
    <col min="1800" max="1800" width="11" style="78" bestFit="1" customWidth="1"/>
    <col min="1801" max="1801" width="9.7109375" style="78" bestFit="1" customWidth="1"/>
    <col min="1802" max="1802" width="10.42578125" style="78" bestFit="1" customWidth="1"/>
    <col min="1803" max="1803" width="10.140625" style="78" bestFit="1" customWidth="1"/>
    <col min="1804" max="1804" width="9.5703125" style="78" bestFit="1" customWidth="1"/>
    <col min="1805" max="1805" width="11.7109375" style="78" bestFit="1" customWidth="1"/>
    <col min="1806" max="1806" width="10" style="78" bestFit="1" customWidth="1"/>
    <col min="1807" max="1807" width="9" style="78" bestFit="1" customWidth="1"/>
    <col min="1808" max="1808" width="9.5703125" style="78" bestFit="1" customWidth="1"/>
    <col min="1809" max="1814" width="8.85546875" style="78" bestFit="1" customWidth="1"/>
    <col min="1815" max="1815" width="10.5703125" style="78" bestFit="1" customWidth="1"/>
    <col min="1816" max="1816" width="8.85546875" style="78" bestFit="1" customWidth="1"/>
    <col min="1817" max="1817" width="10.5703125" style="78" bestFit="1" customWidth="1"/>
    <col min="1818" max="1818" width="8.85546875" style="78" bestFit="1" customWidth="1"/>
    <col min="1819" max="1819" width="10.5703125" style="78" bestFit="1" customWidth="1"/>
    <col min="1820" max="1820" width="8.85546875" style="78" bestFit="1" customWidth="1"/>
    <col min="1821" max="1821" width="10.5703125" style="78" bestFit="1" customWidth="1"/>
    <col min="1822" max="1822" width="13.42578125" style="78" bestFit="1" customWidth="1"/>
    <col min="1823" max="1823" width="11.42578125" style="78" bestFit="1" customWidth="1"/>
    <col min="1824" max="1826" width="5.85546875" style="78" customWidth="1"/>
    <col min="1827" max="1827" width="6.140625" style="78" customWidth="1"/>
    <col min="1828" max="1828" width="46.42578125" style="78" bestFit="1" customWidth="1"/>
    <col min="1829" max="1829" width="8.85546875" style="78" bestFit="1" customWidth="1"/>
    <col min="1830" max="1830" width="13.85546875" style="78" customWidth="1"/>
    <col min="1831" max="1831" width="13.140625" style="78" bestFit="1" customWidth="1"/>
    <col min="1832" max="1832" width="12.7109375" style="78" bestFit="1" customWidth="1"/>
    <col min="1833" max="1834" width="12.7109375" style="78" customWidth="1"/>
    <col min="1835" max="1835" width="13.42578125" style="78" bestFit="1" customWidth="1"/>
    <col min="1836" max="1836" width="11.42578125" style="78" bestFit="1" customWidth="1"/>
    <col min="1837" max="1837" width="6.140625" style="78" customWidth="1"/>
    <col min="1838" max="1838" width="24.5703125" style="78" customWidth="1"/>
    <col min="1839" max="2052" width="11.42578125" style="78"/>
    <col min="2053" max="2053" width="48" style="78" bestFit="1" customWidth="1"/>
    <col min="2054" max="2054" width="10.5703125" style="78" bestFit="1" customWidth="1"/>
    <col min="2055" max="2055" width="12.5703125" style="78" bestFit="1" customWidth="1"/>
    <col min="2056" max="2056" width="11" style="78" bestFit="1" customWidth="1"/>
    <col min="2057" max="2057" width="9.7109375" style="78" bestFit="1" customWidth="1"/>
    <col min="2058" max="2058" width="10.42578125" style="78" bestFit="1" customWidth="1"/>
    <col min="2059" max="2059" width="10.140625" style="78" bestFit="1" customWidth="1"/>
    <col min="2060" max="2060" width="9.5703125" style="78" bestFit="1" customWidth="1"/>
    <col min="2061" max="2061" width="11.7109375" style="78" bestFit="1" customWidth="1"/>
    <col min="2062" max="2062" width="10" style="78" bestFit="1" customWidth="1"/>
    <col min="2063" max="2063" width="9" style="78" bestFit="1" customWidth="1"/>
    <col min="2064" max="2064" width="9.5703125" style="78" bestFit="1" customWidth="1"/>
    <col min="2065" max="2070" width="8.85546875" style="78" bestFit="1" customWidth="1"/>
    <col min="2071" max="2071" width="10.5703125" style="78" bestFit="1" customWidth="1"/>
    <col min="2072" max="2072" width="8.85546875" style="78" bestFit="1" customWidth="1"/>
    <col min="2073" max="2073" width="10.5703125" style="78" bestFit="1" customWidth="1"/>
    <col min="2074" max="2074" width="8.85546875" style="78" bestFit="1" customWidth="1"/>
    <col min="2075" max="2075" width="10.5703125" style="78" bestFit="1" customWidth="1"/>
    <col min="2076" max="2076" width="8.85546875" style="78" bestFit="1" customWidth="1"/>
    <col min="2077" max="2077" width="10.5703125" style="78" bestFit="1" customWidth="1"/>
    <col min="2078" max="2078" width="13.42578125" style="78" bestFit="1" customWidth="1"/>
    <col min="2079" max="2079" width="11.42578125" style="78" bestFit="1" customWidth="1"/>
    <col min="2080" max="2082" width="5.85546875" style="78" customWidth="1"/>
    <col min="2083" max="2083" width="6.140625" style="78" customWidth="1"/>
    <col min="2084" max="2084" width="46.42578125" style="78" bestFit="1" customWidth="1"/>
    <col min="2085" max="2085" width="8.85546875" style="78" bestFit="1" customWidth="1"/>
    <col min="2086" max="2086" width="13.85546875" style="78" customWidth="1"/>
    <col min="2087" max="2087" width="13.140625" style="78" bestFit="1" customWidth="1"/>
    <col min="2088" max="2088" width="12.7109375" style="78" bestFit="1" customWidth="1"/>
    <col min="2089" max="2090" width="12.7109375" style="78" customWidth="1"/>
    <col min="2091" max="2091" width="13.42578125" style="78" bestFit="1" customWidth="1"/>
    <col min="2092" max="2092" width="11.42578125" style="78" bestFit="1" customWidth="1"/>
    <col min="2093" max="2093" width="6.140625" style="78" customWidth="1"/>
    <col min="2094" max="2094" width="24.5703125" style="78" customWidth="1"/>
    <col min="2095" max="2308" width="11.42578125" style="78"/>
    <col min="2309" max="2309" width="48" style="78" bestFit="1" customWidth="1"/>
    <col min="2310" max="2310" width="10.5703125" style="78" bestFit="1" customWidth="1"/>
    <col min="2311" max="2311" width="12.5703125" style="78" bestFit="1" customWidth="1"/>
    <col min="2312" max="2312" width="11" style="78" bestFit="1" customWidth="1"/>
    <col min="2313" max="2313" width="9.7109375" style="78" bestFit="1" customWidth="1"/>
    <col min="2314" max="2314" width="10.42578125" style="78" bestFit="1" customWidth="1"/>
    <col min="2315" max="2315" width="10.140625" style="78" bestFit="1" customWidth="1"/>
    <col min="2316" max="2316" width="9.5703125" style="78" bestFit="1" customWidth="1"/>
    <col min="2317" max="2317" width="11.7109375" style="78" bestFit="1" customWidth="1"/>
    <col min="2318" max="2318" width="10" style="78" bestFit="1" customWidth="1"/>
    <col min="2319" max="2319" width="9" style="78" bestFit="1" customWidth="1"/>
    <col min="2320" max="2320" width="9.5703125" style="78" bestFit="1" customWidth="1"/>
    <col min="2321" max="2326" width="8.85546875" style="78" bestFit="1" customWidth="1"/>
    <col min="2327" max="2327" width="10.5703125" style="78" bestFit="1" customWidth="1"/>
    <col min="2328" max="2328" width="8.85546875" style="78" bestFit="1" customWidth="1"/>
    <col min="2329" max="2329" width="10.5703125" style="78" bestFit="1" customWidth="1"/>
    <col min="2330" max="2330" width="8.85546875" style="78" bestFit="1" customWidth="1"/>
    <col min="2331" max="2331" width="10.5703125" style="78" bestFit="1" customWidth="1"/>
    <col min="2332" max="2332" width="8.85546875" style="78" bestFit="1" customWidth="1"/>
    <col min="2333" max="2333" width="10.5703125" style="78" bestFit="1" customWidth="1"/>
    <col min="2334" max="2334" width="13.42578125" style="78" bestFit="1" customWidth="1"/>
    <col min="2335" max="2335" width="11.42578125" style="78" bestFit="1" customWidth="1"/>
    <col min="2336" max="2338" width="5.85546875" style="78" customWidth="1"/>
    <col min="2339" max="2339" width="6.140625" style="78" customWidth="1"/>
    <col min="2340" max="2340" width="46.42578125" style="78" bestFit="1" customWidth="1"/>
    <col min="2341" max="2341" width="8.85546875" style="78" bestFit="1" customWidth="1"/>
    <col min="2342" max="2342" width="13.85546875" style="78" customWidth="1"/>
    <col min="2343" max="2343" width="13.140625" style="78" bestFit="1" customWidth="1"/>
    <col min="2344" max="2344" width="12.7109375" style="78" bestFit="1" customWidth="1"/>
    <col min="2345" max="2346" width="12.7109375" style="78" customWidth="1"/>
    <col min="2347" max="2347" width="13.42578125" style="78" bestFit="1" customWidth="1"/>
    <col min="2348" max="2348" width="11.42578125" style="78" bestFit="1" customWidth="1"/>
    <col min="2349" max="2349" width="6.140625" style="78" customWidth="1"/>
    <col min="2350" max="2350" width="24.5703125" style="78" customWidth="1"/>
    <col min="2351" max="2564" width="11.42578125" style="78"/>
    <col min="2565" max="2565" width="48" style="78" bestFit="1" customWidth="1"/>
    <col min="2566" max="2566" width="10.5703125" style="78" bestFit="1" customWidth="1"/>
    <col min="2567" max="2567" width="12.5703125" style="78" bestFit="1" customWidth="1"/>
    <col min="2568" max="2568" width="11" style="78" bestFit="1" customWidth="1"/>
    <col min="2569" max="2569" width="9.7109375" style="78" bestFit="1" customWidth="1"/>
    <col min="2570" max="2570" width="10.42578125" style="78" bestFit="1" customWidth="1"/>
    <col min="2571" max="2571" width="10.140625" style="78" bestFit="1" customWidth="1"/>
    <col min="2572" max="2572" width="9.5703125" style="78" bestFit="1" customWidth="1"/>
    <col min="2573" max="2573" width="11.7109375" style="78" bestFit="1" customWidth="1"/>
    <col min="2574" max="2574" width="10" style="78" bestFit="1" customWidth="1"/>
    <col min="2575" max="2575" width="9" style="78" bestFit="1" customWidth="1"/>
    <col min="2576" max="2576" width="9.5703125" style="78" bestFit="1" customWidth="1"/>
    <col min="2577" max="2582" width="8.85546875" style="78" bestFit="1" customWidth="1"/>
    <col min="2583" max="2583" width="10.5703125" style="78" bestFit="1" customWidth="1"/>
    <col min="2584" max="2584" width="8.85546875" style="78" bestFit="1" customWidth="1"/>
    <col min="2585" max="2585" width="10.5703125" style="78" bestFit="1" customWidth="1"/>
    <col min="2586" max="2586" width="8.85546875" style="78" bestFit="1" customWidth="1"/>
    <col min="2587" max="2587" width="10.5703125" style="78" bestFit="1" customWidth="1"/>
    <col min="2588" max="2588" width="8.85546875" style="78" bestFit="1" customWidth="1"/>
    <col min="2589" max="2589" width="10.5703125" style="78" bestFit="1" customWidth="1"/>
    <col min="2590" max="2590" width="13.42578125" style="78" bestFit="1" customWidth="1"/>
    <col min="2591" max="2591" width="11.42578125" style="78" bestFit="1" customWidth="1"/>
    <col min="2592" max="2594" width="5.85546875" style="78" customWidth="1"/>
    <col min="2595" max="2595" width="6.140625" style="78" customWidth="1"/>
    <col min="2596" max="2596" width="46.42578125" style="78" bestFit="1" customWidth="1"/>
    <col min="2597" max="2597" width="8.85546875" style="78" bestFit="1" customWidth="1"/>
    <col min="2598" max="2598" width="13.85546875" style="78" customWidth="1"/>
    <col min="2599" max="2599" width="13.140625" style="78" bestFit="1" customWidth="1"/>
    <col min="2600" max="2600" width="12.7109375" style="78" bestFit="1" customWidth="1"/>
    <col min="2601" max="2602" width="12.7109375" style="78" customWidth="1"/>
    <col min="2603" max="2603" width="13.42578125" style="78" bestFit="1" customWidth="1"/>
    <col min="2604" max="2604" width="11.42578125" style="78" bestFit="1" customWidth="1"/>
    <col min="2605" max="2605" width="6.140625" style="78" customWidth="1"/>
    <col min="2606" max="2606" width="24.5703125" style="78" customWidth="1"/>
    <col min="2607" max="2820" width="11.42578125" style="78"/>
    <col min="2821" max="2821" width="48" style="78" bestFit="1" customWidth="1"/>
    <col min="2822" max="2822" width="10.5703125" style="78" bestFit="1" customWidth="1"/>
    <col min="2823" max="2823" width="12.5703125" style="78" bestFit="1" customWidth="1"/>
    <col min="2824" max="2824" width="11" style="78" bestFit="1" customWidth="1"/>
    <col min="2825" max="2825" width="9.7109375" style="78" bestFit="1" customWidth="1"/>
    <col min="2826" max="2826" width="10.42578125" style="78" bestFit="1" customWidth="1"/>
    <col min="2827" max="2827" width="10.140625" style="78" bestFit="1" customWidth="1"/>
    <col min="2828" max="2828" width="9.5703125" style="78" bestFit="1" customWidth="1"/>
    <col min="2829" max="2829" width="11.7109375" style="78" bestFit="1" customWidth="1"/>
    <col min="2830" max="2830" width="10" style="78" bestFit="1" customWidth="1"/>
    <col min="2831" max="2831" width="9" style="78" bestFit="1" customWidth="1"/>
    <col min="2832" max="2832" width="9.5703125" style="78" bestFit="1" customWidth="1"/>
    <col min="2833" max="2838" width="8.85546875" style="78" bestFit="1" customWidth="1"/>
    <col min="2839" max="2839" width="10.5703125" style="78" bestFit="1" customWidth="1"/>
    <col min="2840" max="2840" width="8.85546875" style="78" bestFit="1" customWidth="1"/>
    <col min="2841" max="2841" width="10.5703125" style="78" bestFit="1" customWidth="1"/>
    <col min="2842" max="2842" width="8.85546875" style="78" bestFit="1" customWidth="1"/>
    <col min="2843" max="2843" width="10.5703125" style="78" bestFit="1" customWidth="1"/>
    <col min="2844" max="2844" width="8.85546875" style="78" bestFit="1" customWidth="1"/>
    <col min="2845" max="2845" width="10.5703125" style="78" bestFit="1" customWidth="1"/>
    <col min="2846" max="2846" width="13.42578125" style="78" bestFit="1" customWidth="1"/>
    <col min="2847" max="2847" width="11.42578125" style="78" bestFit="1" customWidth="1"/>
    <col min="2848" max="2850" width="5.85546875" style="78" customWidth="1"/>
    <col min="2851" max="2851" width="6.140625" style="78" customWidth="1"/>
    <col min="2852" max="2852" width="46.42578125" style="78" bestFit="1" customWidth="1"/>
    <col min="2853" max="2853" width="8.85546875" style="78" bestFit="1" customWidth="1"/>
    <col min="2854" max="2854" width="13.85546875" style="78" customWidth="1"/>
    <col min="2855" max="2855" width="13.140625" style="78" bestFit="1" customWidth="1"/>
    <col min="2856" max="2856" width="12.7109375" style="78" bestFit="1" customWidth="1"/>
    <col min="2857" max="2858" width="12.7109375" style="78" customWidth="1"/>
    <col min="2859" max="2859" width="13.42578125" style="78" bestFit="1" customWidth="1"/>
    <col min="2860" max="2860" width="11.42578125" style="78" bestFit="1" customWidth="1"/>
    <col min="2861" max="2861" width="6.140625" style="78" customWidth="1"/>
    <col min="2862" max="2862" width="24.5703125" style="78" customWidth="1"/>
    <col min="2863" max="3076" width="11.42578125" style="78"/>
    <col min="3077" max="3077" width="48" style="78" bestFit="1" customWidth="1"/>
    <col min="3078" max="3078" width="10.5703125" style="78" bestFit="1" customWidth="1"/>
    <col min="3079" max="3079" width="12.5703125" style="78" bestFit="1" customWidth="1"/>
    <col min="3080" max="3080" width="11" style="78" bestFit="1" customWidth="1"/>
    <col min="3081" max="3081" width="9.7109375" style="78" bestFit="1" customWidth="1"/>
    <col min="3082" max="3082" width="10.42578125" style="78" bestFit="1" customWidth="1"/>
    <col min="3083" max="3083" width="10.140625" style="78" bestFit="1" customWidth="1"/>
    <col min="3084" max="3084" width="9.5703125" style="78" bestFit="1" customWidth="1"/>
    <col min="3085" max="3085" width="11.7109375" style="78" bestFit="1" customWidth="1"/>
    <col min="3086" max="3086" width="10" style="78" bestFit="1" customWidth="1"/>
    <col min="3087" max="3087" width="9" style="78" bestFit="1" customWidth="1"/>
    <col min="3088" max="3088" width="9.5703125" style="78" bestFit="1" customWidth="1"/>
    <col min="3089" max="3094" width="8.85546875" style="78" bestFit="1" customWidth="1"/>
    <col min="3095" max="3095" width="10.5703125" style="78" bestFit="1" customWidth="1"/>
    <col min="3096" max="3096" width="8.85546875" style="78" bestFit="1" customWidth="1"/>
    <col min="3097" max="3097" width="10.5703125" style="78" bestFit="1" customWidth="1"/>
    <col min="3098" max="3098" width="8.85546875" style="78" bestFit="1" customWidth="1"/>
    <col min="3099" max="3099" width="10.5703125" style="78" bestFit="1" customWidth="1"/>
    <col min="3100" max="3100" width="8.85546875" style="78" bestFit="1" customWidth="1"/>
    <col min="3101" max="3101" width="10.5703125" style="78" bestFit="1" customWidth="1"/>
    <col min="3102" max="3102" width="13.42578125" style="78" bestFit="1" customWidth="1"/>
    <col min="3103" max="3103" width="11.42578125" style="78" bestFit="1" customWidth="1"/>
    <col min="3104" max="3106" width="5.85546875" style="78" customWidth="1"/>
    <col min="3107" max="3107" width="6.140625" style="78" customWidth="1"/>
    <col min="3108" max="3108" width="46.42578125" style="78" bestFit="1" customWidth="1"/>
    <col min="3109" max="3109" width="8.85546875" style="78" bestFit="1" customWidth="1"/>
    <col min="3110" max="3110" width="13.85546875" style="78" customWidth="1"/>
    <col min="3111" max="3111" width="13.140625" style="78" bestFit="1" customWidth="1"/>
    <col min="3112" max="3112" width="12.7109375" style="78" bestFit="1" customWidth="1"/>
    <col min="3113" max="3114" width="12.7109375" style="78" customWidth="1"/>
    <col min="3115" max="3115" width="13.42578125" style="78" bestFit="1" customWidth="1"/>
    <col min="3116" max="3116" width="11.42578125" style="78" bestFit="1" customWidth="1"/>
    <col min="3117" max="3117" width="6.140625" style="78" customWidth="1"/>
    <col min="3118" max="3118" width="24.5703125" style="78" customWidth="1"/>
    <col min="3119" max="3332" width="11.42578125" style="78"/>
    <col min="3333" max="3333" width="48" style="78" bestFit="1" customWidth="1"/>
    <col min="3334" max="3334" width="10.5703125" style="78" bestFit="1" customWidth="1"/>
    <col min="3335" max="3335" width="12.5703125" style="78" bestFit="1" customWidth="1"/>
    <col min="3336" max="3336" width="11" style="78" bestFit="1" customWidth="1"/>
    <col min="3337" max="3337" width="9.7109375" style="78" bestFit="1" customWidth="1"/>
    <col min="3338" max="3338" width="10.42578125" style="78" bestFit="1" customWidth="1"/>
    <col min="3339" max="3339" width="10.140625" style="78" bestFit="1" customWidth="1"/>
    <col min="3340" max="3340" width="9.5703125" style="78" bestFit="1" customWidth="1"/>
    <col min="3341" max="3341" width="11.7109375" style="78" bestFit="1" customWidth="1"/>
    <col min="3342" max="3342" width="10" style="78" bestFit="1" customWidth="1"/>
    <col min="3343" max="3343" width="9" style="78" bestFit="1" customWidth="1"/>
    <col min="3344" max="3344" width="9.5703125" style="78" bestFit="1" customWidth="1"/>
    <col min="3345" max="3350" width="8.85546875" style="78" bestFit="1" customWidth="1"/>
    <col min="3351" max="3351" width="10.5703125" style="78" bestFit="1" customWidth="1"/>
    <col min="3352" max="3352" width="8.85546875" style="78" bestFit="1" customWidth="1"/>
    <col min="3353" max="3353" width="10.5703125" style="78" bestFit="1" customWidth="1"/>
    <col min="3354" max="3354" width="8.85546875" style="78" bestFit="1" customWidth="1"/>
    <col min="3355" max="3355" width="10.5703125" style="78" bestFit="1" customWidth="1"/>
    <col min="3356" max="3356" width="8.85546875" style="78" bestFit="1" customWidth="1"/>
    <col min="3357" max="3357" width="10.5703125" style="78" bestFit="1" customWidth="1"/>
    <col min="3358" max="3358" width="13.42578125" style="78" bestFit="1" customWidth="1"/>
    <col min="3359" max="3359" width="11.42578125" style="78" bestFit="1" customWidth="1"/>
    <col min="3360" max="3362" width="5.85546875" style="78" customWidth="1"/>
    <col min="3363" max="3363" width="6.140625" style="78" customWidth="1"/>
    <col min="3364" max="3364" width="46.42578125" style="78" bestFit="1" customWidth="1"/>
    <col min="3365" max="3365" width="8.85546875" style="78" bestFit="1" customWidth="1"/>
    <col min="3366" max="3366" width="13.85546875" style="78" customWidth="1"/>
    <col min="3367" max="3367" width="13.140625" style="78" bestFit="1" customWidth="1"/>
    <col min="3368" max="3368" width="12.7109375" style="78" bestFit="1" customWidth="1"/>
    <col min="3369" max="3370" width="12.7109375" style="78" customWidth="1"/>
    <col min="3371" max="3371" width="13.42578125" style="78" bestFit="1" customWidth="1"/>
    <col min="3372" max="3372" width="11.42578125" style="78" bestFit="1" customWidth="1"/>
    <col min="3373" max="3373" width="6.140625" style="78" customWidth="1"/>
    <col min="3374" max="3374" width="24.5703125" style="78" customWidth="1"/>
    <col min="3375" max="3588" width="11.42578125" style="78"/>
    <col min="3589" max="3589" width="48" style="78" bestFit="1" customWidth="1"/>
    <col min="3590" max="3590" width="10.5703125" style="78" bestFit="1" customWidth="1"/>
    <col min="3591" max="3591" width="12.5703125" style="78" bestFit="1" customWidth="1"/>
    <col min="3592" max="3592" width="11" style="78" bestFit="1" customWidth="1"/>
    <col min="3593" max="3593" width="9.7109375" style="78" bestFit="1" customWidth="1"/>
    <col min="3594" max="3594" width="10.42578125" style="78" bestFit="1" customWidth="1"/>
    <col min="3595" max="3595" width="10.140625" style="78" bestFit="1" customWidth="1"/>
    <col min="3596" max="3596" width="9.5703125" style="78" bestFit="1" customWidth="1"/>
    <col min="3597" max="3597" width="11.7109375" style="78" bestFit="1" customWidth="1"/>
    <col min="3598" max="3598" width="10" style="78" bestFit="1" customWidth="1"/>
    <col min="3599" max="3599" width="9" style="78" bestFit="1" customWidth="1"/>
    <col min="3600" max="3600" width="9.5703125" style="78" bestFit="1" customWidth="1"/>
    <col min="3601" max="3606" width="8.85546875" style="78" bestFit="1" customWidth="1"/>
    <col min="3607" max="3607" width="10.5703125" style="78" bestFit="1" customWidth="1"/>
    <col min="3608" max="3608" width="8.85546875" style="78" bestFit="1" customWidth="1"/>
    <col min="3609" max="3609" width="10.5703125" style="78" bestFit="1" customWidth="1"/>
    <col min="3610" max="3610" width="8.85546875" style="78" bestFit="1" customWidth="1"/>
    <col min="3611" max="3611" width="10.5703125" style="78" bestFit="1" customWidth="1"/>
    <col min="3612" max="3612" width="8.85546875" style="78" bestFit="1" customWidth="1"/>
    <col min="3613" max="3613" width="10.5703125" style="78" bestFit="1" customWidth="1"/>
    <col min="3614" max="3614" width="13.42578125" style="78" bestFit="1" customWidth="1"/>
    <col min="3615" max="3615" width="11.42578125" style="78" bestFit="1" customWidth="1"/>
    <col min="3616" max="3618" width="5.85546875" style="78" customWidth="1"/>
    <col min="3619" max="3619" width="6.140625" style="78" customWidth="1"/>
    <col min="3620" max="3620" width="46.42578125" style="78" bestFit="1" customWidth="1"/>
    <col min="3621" max="3621" width="8.85546875" style="78" bestFit="1" customWidth="1"/>
    <col min="3622" max="3622" width="13.85546875" style="78" customWidth="1"/>
    <col min="3623" max="3623" width="13.140625" style="78" bestFit="1" customWidth="1"/>
    <col min="3624" max="3624" width="12.7109375" style="78" bestFit="1" customWidth="1"/>
    <col min="3625" max="3626" width="12.7109375" style="78" customWidth="1"/>
    <col min="3627" max="3627" width="13.42578125" style="78" bestFit="1" customWidth="1"/>
    <col min="3628" max="3628" width="11.42578125" style="78" bestFit="1" customWidth="1"/>
    <col min="3629" max="3629" width="6.140625" style="78" customWidth="1"/>
    <col min="3630" max="3630" width="24.5703125" style="78" customWidth="1"/>
    <col min="3631" max="3844" width="11.42578125" style="78"/>
    <col min="3845" max="3845" width="48" style="78" bestFit="1" customWidth="1"/>
    <col min="3846" max="3846" width="10.5703125" style="78" bestFit="1" customWidth="1"/>
    <col min="3847" max="3847" width="12.5703125" style="78" bestFit="1" customWidth="1"/>
    <col min="3848" max="3848" width="11" style="78" bestFit="1" customWidth="1"/>
    <col min="3849" max="3849" width="9.7109375" style="78" bestFit="1" customWidth="1"/>
    <col min="3850" max="3850" width="10.42578125" style="78" bestFit="1" customWidth="1"/>
    <col min="3851" max="3851" width="10.140625" style="78" bestFit="1" customWidth="1"/>
    <col min="3852" max="3852" width="9.5703125" style="78" bestFit="1" customWidth="1"/>
    <col min="3853" max="3853" width="11.7109375" style="78" bestFit="1" customWidth="1"/>
    <col min="3854" max="3854" width="10" style="78" bestFit="1" customWidth="1"/>
    <col min="3855" max="3855" width="9" style="78" bestFit="1" customWidth="1"/>
    <col min="3856" max="3856" width="9.5703125" style="78" bestFit="1" customWidth="1"/>
    <col min="3857" max="3862" width="8.85546875" style="78" bestFit="1" customWidth="1"/>
    <col min="3863" max="3863" width="10.5703125" style="78" bestFit="1" customWidth="1"/>
    <col min="3864" max="3864" width="8.85546875" style="78" bestFit="1" customWidth="1"/>
    <col min="3865" max="3865" width="10.5703125" style="78" bestFit="1" customWidth="1"/>
    <col min="3866" max="3866" width="8.85546875" style="78" bestFit="1" customWidth="1"/>
    <col min="3867" max="3867" width="10.5703125" style="78" bestFit="1" customWidth="1"/>
    <col min="3868" max="3868" width="8.85546875" style="78" bestFit="1" customWidth="1"/>
    <col min="3869" max="3869" width="10.5703125" style="78" bestFit="1" customWidth="1"/>
    <col min="3870" max="3870" width="13.42578125" style="78" bestFit="1" customWidth="1"/>
    <col min="3871" max="3871" width="11.42578125" style="78" bestFit="1" customWidth="1"/>
    <col min="3872" max="3874" width="5.85546875" style="78" customWidth="1"/>
    <col min="3875" max="3875" width="6.140625" style="78" customWidth="1"/>
    <col min="3876" max="3876" width="46.42578125" style="78" bestFit="1" customWidth="1"/>
    <col min="3877" max="3877" width="8.85546875" style="78" bestFit="1" customWidth="1"/>
    <col min="3878" max="3878" width="13.85546875" style="78" customWidth="1"/>
    <col min="3879" max="3879" width="13.140625" style="78" bestFit="1" customWidth="1"/>
    <col min="3880" max="3880" width="12.7109375" style="78" bestFit="1" customWidth="1"/>
    <col min="3881" max="3882" width="12.7109375" style="78" customWidth="1"/>
    <col min="3883" max="3883" width="13.42578125" style="78" bestFit="1" customWidth="1"/>
    <col min="3884" max="3884" width="11.42578125" style="78" bestFit="1" customWidth="1"/>
    <col min="3885" max="3885" width="6.140625" style="78" customWidth="1"/>
    <col min="3886" max="3886" width="24.5703125" style="78" customWidth="1"/>
    <col min="3887" max="4100" width="11.42578125" style="78"/>
    <col min="4101" max="4101" width="48" style="78" bestFit="1" customWidth="1"/>
    <col min="4102" max="4102" width="10.5703125" style="78" bestFit="1" customWidth="1"/>
    <col min="4103" max="4103" width="12.5703125" style="78" bestFit="1" customWidth="1"/>
    <col min="4104" max="4104" width="11" style="78" bestFit="1" customWidth="1"/>
    <col min="4105" max="4105" width="9.7109375" style="78" bestFit="1" customWidth="1"/>
    <col min="4106" max="4106" width="10.42578125" style="78" bestFit="1" customWidth="1"/>
    <col min="4107" max="4107" width="10.140625" style="78" bestFit="1" customWidth="1"/>
    <col min="4108" max="4108" width="9.5703125" style="78" bestFit="1" customWidth="1"/>
    <col min="4109" max="4109" width="11.7109375" style="78" bestFit="1" customWidth="1"/>
    <col min="4110" max="4110" width="10" style="78" bestFit="1" customWidth="1"/>
    <col min="4111" max="4111" width="9" style="78" bestFit="1" customWidth="1"/>
    <col min="4112" max="4112" width="9.5703125" style="78" bestFit="1" customWidth="1"/>
    <col min="4113" max="4118" width="8.85546875" style="78" bestFit="1" customWidth="1"/>
    <col min="4119" max="4119" width="10.5703125" style="78" bestFit="1" customWidth="1"/>
    <col min="4120" max="4120" width="8.85546875" style="78" bestFit="1" customWidth="1"/>
    <col min="4121" max="4121" width="10.5703125" style="78" bestFit="1" customWidth="1"/>
    <col min="4122" max="4122" width="8.85546875" style="78" bestFit="1" customWidth="1"/>
    <col min="4123" max="4123" width="10.5703125" style="78" bestFit="1" customWidth="1"/>
    <col min="4124" max="4124" width="8.85546875" style="78" bestFit="1" customWidth="1"/>
    <col min="4125" max="4125" width="10.5703125" style="78" bestFit="1" customWidth="1"/>
    <col min="4126" max="4126" width="13.42578125" style="78" bestFit="1" customWidth="1"/>
    <col min="4127" max="4127" width="11.42578125" style="78" bestFit="1" customWidth="1"/>
    <col min="4128" max="4130" width="5.85546875" style="78" customWidth="1"/>
    <col min="4131" max="4131" width="6.140625" style="78" customWidth="1"/>
    <col min="4132" max="4132" width="46.42578125" style="78" bestFit="1" customWidth="1"/>
    <col min="4133" max="4133" width="8.85546875" style="78" bestFit="1" customWidth="1"/>
    <col min="4134" max="4134" width="13.85546875" style="78" customWidth="1"/>
    <col min="4135" max="4135" width="13.140625" style="78" bestFit="1" customWidth="1"/>
    <col min="4136" max="4136" width="12.7109375" style="78" bestFit="1" customWidth="1"/>
    <col min="4137" max="4138" width="12.7109375" style="78" customWidth="1"/>
    <col min="4139" max="4139" width="13.42578125" style="78" bestFit="1" customWidth="1"/>
    <col min="4140" max="4140" width="11.42578125" style="78" bestFit="1" customWidth="1"/>
    <col min="4141" max="4141" width="6.140625" style="78" customWidth="1"/>
    <col min="4142" max="4142" width="24.5703125" style="78" customWidth="1"/>
    <col min="4143" max="4356" width="11.42578125" style="78"/>
    <col min="4357" max="4357" width="48" style="78" bestFit="1" customWidth="1"/>
    <col min="4358" max="4358" width="10.5703125" style="78" bestFit="1" customWidth="1"/>
    <col min="4359" max="4359" width="12.5703125" style="78" bestFit="1" customWidth="1"/>
    <col min="4360" max="4360" width="11" style="78" bestFit="1" customWidth="1"/>
    <col min="4361" max="4361" width="9.7109375" style="78" bestFit="1" customWidth="1"/>
    <col min="4362" max="4362" width="10.42578125" style="78" bestFit="1" customWidth="1"/>
    <col min="4363" max="4363" width="10.140625" style="78" bestFit="1" customWidth="1"/>
    <col min="4364" max="4364" width="9.5703125" style="78" bestFit="1" customWidth="1"/>
    <col min="4365" max="4365" width="11.7109375" style="78" bestFit="1" customWidth="1"/>
    <col min="4366" max="4366" width="10" style="78" bestFit="1" customWidth="1"/>
    <col min="4367" max="4367" width="9" style="78" bestFit="1" customWidth="1"/>
    <col min="4368" max="4368" width="9.5703125" style="78" bestFit="1" customWidth="1"/>
    <col min="4369" max="4374" width="8.85546875" style="78" bestFit="1" customWidth="1"/>
    <col min="4375" max="4375" width="10.5703125" style="78" bestFit="1" customWidth="1"/>
    <col min="4376" max="4376" width="8.85546875" style="78" bestFit="1" customWidth="1"/>
    <col min="4377" max="4377" width="10.5703125" style="78" bestFit="1" customWidth="1"/>
    <col min="4378" max="4378" width="8.85546875" style="78" bestFit="1" customWidth="1"/>
    <col min="4379" max="4379" width="10.5703125" style="78" bestFit="1" customWidth="1"/>
    <col min="4380" max="4380" width="8.85546875" style="78" bestFit="1" customWidth="1"/>
    <col min="4381" max="4381" width="10.5703125" style="78" bestFit="1" customWidth="1"/>
    <col min="4382" max="4382" width="13.42578125" style="78" bestFit="1" customWidth="1"/>
    <col min="4383" max="4383" width="11.42578125" style="78" bestFit="1" customWidth="1"/>
    <col min="4384" max="4386" width="5.85546875" style="78" customWidth="1"/>
    <col min="4387" max="4387" width="6.140625" style="78" customWidth="1"/>
    <col min="4388" max="4388" width="46.42578125" style="78" bestFit="1" customWidth="1"/>
    <col min="4389" max="4389" width="8.85546875" style="78" bestFit="1" customWidth="1"/>
    <col min="4390" max="4390" width="13.85546875" style="78" customWidth="1"/>
    <col min="4391" max="4391" width="13.140625" style="78" bestFit="1" customWidth="1"/>
    <col min="4392" max="4392" width="12.7109375" style="78" bestFit="1" customWidth="1"/>
    <col min="4393" max="4394" width="12.7109375" style="78" customWidth="1"/>
    <col min="4395" max="4395" width="13.42578125" style="78" bestFit="1" customWidth="1"/>
    <col min="4396" max="4396" width="11.42578125" style="78" bestFit="1" customWidth="1"/>
    <col min="4397" max="4397" width="6.140625" style="78" customWidth="1"/>
    <col min="4398" max="4398" width="24.5703125" style="78" customWidth="1"/>
    <col min="4399" max="4612" width="11.42578125" style="78"/>
    <col min="4613" max="4613" width="48" style="78" bestFit="1" customWidth="1"/>
    <col min="4614" max="4614" width="10.5703125" style="78" bestFit="1" customWidth="1"/>
    <col min="4615" max="4615" width="12.5703125" style="78" bestFit="1" customWidth="1"/>
    <col min="4616" max="4616" width="11" style="78" bestFit="1" customWidth="1"/>
    <col min="4617" max="4617" width="9.7109375" style="78" bestFit="1" customWidth="1"/>
    <col min="4618" max="4618" width="10.42578125" style="78" bestFit="1" customWidth="1"/>
    <col min="4619" max="4619" width="10.140625" style="78" bestFit="1" customWidth="1"/>
    <col min="4620" max="4620" width="9.5703125" style="78" bestFit="1" customWidth="1"/>
    <col min="4621" max="4621" width="11.7109375" style="78" bestFit="1" customWidth="1"/>
    <col min="4622" max="4622" width="10" style="78" bestFit="1" customWidth="1"/>
    <col min="4623" max="4623" width="9" style="78" bestFit="1" customWidth="1"/>
    <col min="4624" max="4624" width="9.5703125" style="78" bestFit="1" customWidth="1"/>
    <col min="4625" max="4630" width="8.85546875" style="78" bestFit="1" customWidth="1"/>
    <col min="4631" max="4631" width="10.5703125" style="78" bestFit="1" customWidth="1"/>
    <col min="4632" max="4632" width="8.85546875" style="78" bestFit="1" customWidth="1"/>
    <col min="4633" max="4633" width="10.5703125" style="78" bestFit="1" customWidth="1"/>
    <col min="4634" max="4634" width="8.85546875" style="78" bestFit="1" customWidth="1"/>
    <col min="4635" max="4635" width="10.5703125" style="78" bestFit="1" customWidth="1"/>
    <col min="4636" max="4636" width="8.85546875" style="78" bestFit="1" customWidth="1"/>
    <col min="4637" max="4637" width="10.5703125" style="78" bestFit="1" customWidth="1"/>
    <col min="4638" max="4638" width="13.42578125" style="78" bestFit="1" customWidth="1"/>
    <col min="4639" max="4639" width="11.42578125" style="78" bestFit="1" customWidth="1"/>
    <col min="4640" max="4642" width="5.85546875" style="78" customWidth="1"/>
    <col min="4643" max="4643" width="6.140625" style="78" customWidth="1"/>
    <col min="4644" max="4644" width="46.42578125" style="78" bestFit="1" customWidth="1"/>
    <col min="4645" max="4645" width="8.85546875" style="78" bestFit="1" customWidth="1"/>
    <col min="4646" max="4646" width="13.85546875" style="78" customWidth="1"/>
    <col min="4647" max="4647" width="13.140625" style="78" bestFit="1" customWidth="1"/>
    <col min="4648" max="4648" width="12.7109375" style="78" bestFit="1" customWidth="1"/>
    <col min="4649" max="4650" width="12.7109375" style="78" customWidth="1"/>
    <col min="4651" max="4651" width="13.42578125" style="78" bestFit="1" customWidth="1"/>
    <col min="4652" max="4652" width="11.42578125" style="78" bestFit="1" customWidth="1"/>
    <col min="4653" max="4653" width="6.140625" style="78" customWidth="1"/>
    <col min="4654" max="4654" width="24.5703125" style="78" customWidth="1"/>
    <col min="4655" max="4868" width="11.42578125" style="78"/>
    <col min="4869" max="4869" width="48" style="78" bestFit="1" customWidth="1"/>
    <col min="4870" max="4870" width="10.5703125" style="78" bestFit="1" customWidth="1"/>
    <col min="4871" max="4871" width="12.5703125" style="78" bestFit="1" customWidth="1"/>
    <col min="4872" max="4872" width="11" style="78" bestFit="1" customWidth="1"/>
    <col min="4873" max="4873" width="9.7109375" style="78" bestFit="1" customWidth="1"/>
    <col min="4874" max="4874" width="10.42578125" style="78" bestFit="1" customWidth="1"/>
    <col min="4875" max="4875" width="10.140625" style="78" bestFit="1" customWidth="1"/>
    <col min="4876" max="4876" width="9.5703125" style="78" bestFit="1" customWidth="1"/>
    <col min="4877" max="4877" width="11.7109375" style="78" bestFit="1" customWidth="1"/>
    <col min="4878" max="4878" width="10" style="78" bestFit="1" customWidth="1"/>
    <col min="4879" max="4879" width="9" style="78" bestFit="1" customWidth="1"/>
    <col min="4880" max="4880" width="9.5703125" style="78" bestFit="1" customWidth="1"/>
    <col min="4881" max="4886" width="8.85546875" style="78" bestFit="1" customWidth="1"/>
    <col min="4887" max="4887" width="10.5703125" style="78" bestFit="1" customWidth="1"/>
    <col min="4888" max="4888" width="8.85546875" style="78" bestFit="1" customWidth="1"/>
    <col min="4889" max="4889" width="10.5703125" style="78" bestFit="1" customWidth="1"/>
    <col min="4890" max="4890" width="8.85546875" style="78" bestFit="1" customWidth="1"/>
    <col min="4891" max="4891" width="10.5703125" style="78" bestFit="1" customWidth="1"/>
    <col min="4892" max="4892" width="8.85546875" style="78" bestFit="1" customWidth="1"/>
    <col min="4893" max="4893" width="10.5703125" style="78" bestFit="1" customWidth="1"/>
    <col min="4894" max="4894" width="13.42578125" style="78" bestFit="1" customWidth="1"/>
    <col min="4895" max="4895" width="11.42578125" style="78" bestFit="1" customWidth="1"/>
    <col min="4896" max="4898" width="5.85546875" style="78" customWidth="1"/>
    <col min="4899" max="4899" width="6.140625" style="78" customWidth="1"/>
    <col min="4900" max="4900" width="46.42578125" style="78" bestFit="1" customWidth="1"/>
    <col min="4901" max="4901" width="8.85546875" style="78" bestFit="1" customWidth="1"/>
    <col min="4902" max="4902" width="13.85546875" style="78" customWidth="1"/>
    <col min="4903" max="4903" width="13.140625" style="78" bestFit="1" customWidth="1"/>
    <col min="4904" max="4904" width="12.7109375" style="78" bestFit="1" customWidth="1"/>
    <col min="4905" max="4906" width="12.7109375" style="78" customWidth="1"/>
    <col min="4907" max="4907" width="13.42578125" style="78" bestFit="1" customWidth="1"/>
    <col min="4908" max="4908" width="11.42578125" style="78" bestFit="1" customWidth="1"/>
    <col min="4909" max="4909" width="6.140625" style="78" customWidth="1"/>
    <col min="4910" max="4910" width="24.5703125" style="78" customWidth="1"/>
    <col min="4911" max="5124" width="11.42578125" style="78"/>
    <col min="5125" max="5125" width="48" style="78" bestFit="1" customWidth="1"/>
    <col min="5126" max="5126" width="10.5703125" style="78" bestFit="1" customWidth="1"/>
    <col min="5127" max="5127" width="12.5703125" style="78" bestFit="1" customWidth="1"/>
    <col min="5128" max="5128" width="11" style="78" bestFit="1" customWidth="1"/>
    <col min="5129" max="5129" width="9.7109375" style="78" bestFit="1" customWidth="1"/>
    <col min="5130" max="5130" width="10.42578125" style="78" bestFit="1" customWidth="1"/>
    <col min="5131" max="5131" width="10.140625" style="78" bestFit="1" customWidth="1"/>
    <col min="5132" max="5132" width="9.5703125" style="78" bestFit="1" customWidth="1"/>
    <col min="5133" max="5133" width="11.7109375" style="78" bestFit="1" customWidth="1"/>
    <col min="5134" max="5134" width="10" style="78" bestFit="1" customWidth="1"/>
    <col min="5135" max="5135" width="9" style="78" bestFit="1" customWidth="1"/>
    <col min="5136" max="5136" width="9.5703125" style="78" bestFit="1" customWidth="1"/>
    <col min="5137" max="5142" width="8.85546875" style="78" bestFit="1" customWidth="1"/>
    <col min="5143" max="5143" width="10.5703125" style="78" bestFit="1" customWidth="1"/>
    <col min="5144" max="5144" width="8.85546875" style="78" bestFit="1" customWidth="1"/>
    <col min="5145" max="5145" width="10.5703125" style="78" bestFit="1" customWidth="1"/>
    <col min="5146" max="5146" width="8.85546875" style="78" bestFit="1" customWidth="1"/>
    <col min="5147" max="5147" width="10.5703125" style="78" bestFit="1" customWidth="1"/>
    <col min="5148" max="5148" width="8.85546875" style="78" bestFit="1" customWidth="1"/>
    <col min="5149" max="5149" width="10.5703125" style="78" bestFit="1" customWidth="1"/>
    <col min="5150" max="5150" width="13.42578125" style="78" bestFit="1" customWidth="1"/>
    <col min="5151" max="5151" width="11.42578125" style="78" bestFit="1" customWidth="1"/>
    <col min="5152" max="5154" width="5.85546875" style="78" customWidth="1"/>
    <col min="5155" max="5155" width="6.140625" style="78" customWidth="1"/>
    <col min="5156" max="5156" width="46.42578125" style="78" bestFit="1" customWidth="1"/>
    <col min="5157" max="5157" width="8.85546875" style="78" bestFit="1" customWidth="1"/>
    <col min="5158" max="5158" width="13.85546875" style="78" customWidth="1"/>
    <col min="5159" max="5159" width="13.140625" style="78" bestFit="1" customWidth="1"/>
    <col min="5160" max="5160" width="12.7109375" style="78" bestFit="1" customWidth="1"/>
    <col min="5161" max="5162" width="12.7109375" style="78" customWidth="1"/>
    <col min="5163" max="5163" width="13.42578125" style="78" bestFit="1" customWidth="1"/>
    <col min="5164" max="5164" width="11.42578125" style="78" bestFit="1" customWidth="1"/>
    <col min="5165" max="5165" width="6.140625" style="78" customWidth="1"/>
    <col min="5166" max="5166" width="24.5703125" style="78" customWidth="1"/>
    <col min="5167" max="5380" width="11.42578125" style="78"/>
    <col min="5381" max="5381" width="48" style="78" bestFit="1" customWidth="1"/>
    <col min="5382" max="5382" width="10.5703125" style="78" bestFit="1" customWidth="1"/>
    <col min="5383" max="5383" width="12.5703125" style="78" bestFit="1" customWidth="1"/>
    <col min="5384" max="5384" width="11" style="78" bestFit="1" customWidth="1"/>
    <col min="5385" max="5385" width="9.7109375" style="78" bestFit="1" customWidth="1"/>
    <col min="5386" max="5386" width="10.42578125" style="78" bestFit="1" customWidth="1"/>
    <col min="5387" max="5387" width="10.140625" style="78" bestFit="1" customWidth="1"/>
    <col min="5388" max="5388" width="9.5703125" style="78" bestFit="1" customWidth="1"/>
    <col min="5389" max="5389" width="11.7109375" style="78" bestFit="1" customWidth="1"/>
    <col min="5390" max="5390" width="10" style="78" bestFit="1" customWidth="1"/>
    <col min="5391" max="5391" width="9" style="78" bestFit="1" customWidth="1"/>
    <col min="5392" max="5392" width="9.5703125" style="78" bestFit="1" customWidth="1"/>
    <col min="5393" max="5398" width="8.85546875" style="78" bestFit="1" customWidth="1"/>
    <col min="5399" max="5399" width="10.5703125" style="78" bestFit="1" customWidth="1"/>
    <col min="5400" max="5400" width="8.85546875" style="78" bestFit="1" customWidth="1"/>
    <col min="5401" max="5401" width="10.5703125" style="78" bestFit="1" customWidth="1"/>
    <col min="5402" max="5402" width="8.85546875" style="78" bestFit="1" customWidth="1"/>
    <col min="5403" max="5403" width="10.5703125" style="78" bestFit="1" customWidth="1"/>
    <col min="5404" max="5404" width="8.85546875" style="78" bestFit="1" customWidth="1"/>
    <col min="5405" max="5405" width="10.5703125" style="78" bestFit="1" customWidth="1"/>
    <col min="5406" max="5406" width="13.42578125" style="78" bestFit="1" customWidth="1"/>
    <col min="5407" max="5407" width="11.42578125" style="78" bestFit="1" customWidth="1"/>
    <col min="5408" max="5410" width="5.85546875" style="78" customWidth="1"/>
    <col min="5411" max="5411" width="6.140625" style="78" customWidth="1"/>
    <col min="5412" max="5412" width="46.42578125" style="78" bestFit="1" customWidth="1"/>
    <col min="5413" max="5413" width="8.85546875" style="78" bestFit="1" customWidth="1"/>
    <col min="5414" max="5414" width="13.85546875" style="78" customWidth="1"/>
    <col min="5415" max="5415" width="13.140625" style="78" bestFit="1" customWidth="1"/>
    <col min="5416" max="5416" width="12.7109375" style="78" bestFit="1" customWidth="1"/>
    <col min="5417" max="5418" width="12.7109375" style="78" customWidth="1"/>
    <col min="5419" max="5419" width="13.42578125" style="78" bestFit="1" customWidth="1"/>
    <col min="5420" max="5420" width="11.42578125" style="78" bestFit="1" customWidth="1"/>
    <col min="5421" max="5421" width="6.140625" style="78" customWidth="1"/>
    <col min="5422" max="5422" width="24.5703125" style="78" customWidth="1"/>
    <col min="5423" max="5636" width="11.42578125" style="78"/>
    <col min="5637" max="5637" width="48" style="78" bestFit="1" customWidth="1"/>
    <col min="5638" max="5638" width="10.5703125" style="78" bestFit="1" customWidth="1"/>
    <col min="5639" max="5639" width="12.5703125" style="78" bestFit="1" customWidth="1"/>
    <col min="5640" max="5640" width="11" style="78" bestFit="1" customWidth="1"/>
    <col min="5641" max="5641" width="9.7109375" style="78" bestFit="1" customWidth="1"/>
    <col min="5642" max="5642" width="10.42578125" style="78" bestFit="1" customWidth="1"/>
    <col min="5643" max="5643" width="10.140625" style="78" bestFit="1" customWidth="1"/>
    <col min="5644" max="5644" width="9.5703125" style="78" bestFit="1" customWidth="1"/>
    <col min="5645" max="5645" width="11.7109375" style="78" bestFit="1" customWidth="1"/>
    <col min="5646" max="5646" width="10" style="78" bestFit="1" customWidth="1"/>
    <col min="5647" max="5647" width="9" style="78" bestFit="1" customWidth="1"/>
    <col min="5648" max="5648" width="9.5703125" style="78" bestFit="1" customWidth="1"/>
    <col min="5649" max="5654" width="8.85546875" style="78" bestFit="1" customWidth="1"/>
    <col min="5655" max="5655" width="10.5703125" style="78" bestFit="1" customWidth="1"/>
    <col min="5656" max="5656" width="8.85546875" style="78" bestFit="1" customWidth="1"/>
    <col min="5657" max="5657" width="10.5703125" style="78" bestFit="1" customWidth="1"/>
    <col min="5658" max="5658" width="8.85546875" style="78" bestFit="1" customWidth="1"/>
    <col min="5659" max="5659" width="10.5703125" style="78" bestFit="1" customWidth="1"/>
    <col min="5660" max="5660" width="8.85546875" style="78" bestFit="1" customWidth="1"/>
    <col min="5661" max="5661" width="10.5703125" style="78" bestFit="1" customWidth="1"/>
    <col min="5662" max="5662" width="13.42578125" style="78" bestFit="1" customWidth="1"/>
    <col min="5663" max="5663" width="11.42578125" style="78" bestFit="1" customWidth="1"/>
    <col min="5664" max="5666" width="5.85546875" style="78" customWidth="1"/>
    <col min="5667" max="5667" width="6.140625" style="78" customWidth="1"/>
    <col min="5668" max="5668" width="46.42578125" style="78" bestFit="1" customWidth="1"/>
    <col min="5669" max="5669" width="8.85546875" style="78" bestFit="1" customWidth="1"/>
    <col min="5670" max="5670" width="13.85546875" style="78" customWidth="1"/>
    <col min="5671" max="5671" width="13.140625" style="78" bestFit="1" customWidth="1"/>
    <col min="5672" max="5672" width="12.7109375" style="78" bestFit="1" customWidth="1"/>
    <col min="5673" max="5674" width="12.7109375" style="78" customWidth="1"/>
    <col min="5675" max="5675" width="13.42578125" style="78" bestFit="1" customWidth="1"/>
    <col min="5676" max="5676" width="11.42578125" style="78" bestFit="1" customWidth="1"/>
    <col min="5677" max="5677" width="6.140625" style="78" customWidth="1"/>
    <col min="5678" max="5678" width="24.5703125" style="78" customWidth="1"/>
    <col min="5679" max="5892" width="11.42578125" style="78"/>
    <col min="5893" max="5893" width="48" style="78" bestFit="1" customWidth="1"/>
    <col min="5894" max="5894" width="10.5703125" style="78" bestFit="1" customWidth="1"/>
    <col min="5895" max="5895" width="12.5703125" style="78" bestFit="1" customWidth="1"/>
    <col min="5896" max="5896" width="11" style="78" bestFit="1" customWidth="1"/>
    <col min="5897" max="5897" width="9.7109375" style="78" bestFit="1" customWidth="1"/>
    <col min="5898" max="5898" width="10.42578125" style="78" bestFit="1" customWidth="1"/>
    <col min="5899" max="5899" width="10.140625" style="78" bestFit="1" customWidth="1"/>
    <col min="5900" max="5900" width="9.5703125" style="78" bestFit="1" customWidth="1"/>
    <col min="5901" max="5901" width="11.7109375" style="78" bestFit="1" customWidth="1"/>
    <col min="5902" max="5902" width="10" style="78" bestFit="1" customWidth="1"/>
    <col min="5903" max="5903" width="9" style="78" bestFit="1" customWidth="1"/>
    <col min="5904" max="5904" width="9.5703125" style="78" bestFit="1" customWidth="1"/>
    <col min="5905" max="5910" width="8.85546875" style="78" bestFit="1" customWidth="1"/>
    <col min="5911" max="5911" width="10.5703125" style="78" bestFit="1" customWidth="1"/>
    <col min="5912" max="5912" width="8.85546875" style="78" bestFit="1" customWidth="1"/>
    <col min="5913" max="5913" width="10.5703125" style="78" bestFit="1" customWidth="1"/>
    <col min="5914" max="5914" width="8.85546875" style="78" bestFit="1" customWidth="1"/>
    <col min="5915" max="5915" width="10.5703125" style="78" bestFit="1" customWidth="1"/>
    <col min="5916" max="5916" width="8.85546875" style="78" bestFit="1" customWidth="1"/>
    <col min="5917" max="5917" width="10.5703125" style="78" bestFit="1" customWidth="1"/>
    <col min="5918" max="5918" width="13.42578125" style="78" bestFit="1" customWidth="1"/>
    <col min="5919" max="5919" width="11.42578125" style="78" bestFit="1" customWidth="1"/>
    <col min="5920" max="5922" width="5.85546875" style="78" customWidth="1"/>
    <col min="5923" max="5923" width="6.140625" style="78" customWidth="1"/>
    <col min="5924" max="5924" width="46.42578125" style="78" bestFit="1" customWidth="1"/>
    <col min="5925" max="5925" width="8.85546875" style="78" bestFit="1" customWidth="1"/>
    <col min="5926" max="5926" width="13.85546875" style="78" customWidth="1"/>
    <col min="5927" max="5927" width="13.140625" style="78" bestFit="1" customWidth="1"/>
    <col min="5928" max="5928" width="12.7109375" style="78" bestFit="1" customWidth="1"/>
    <col min="5929" max="5930" width="12.7109375" style="78" customWidth="1"/>
    <col min="5931" max="5931" width="13.42578125" style="78" bestFit="1" customWidth="1"/>
    <col min="5932" max="5932" width="11.42578125" style="78" bestFit="1" customWidth="1"/>
    <col min="5933" max="5933" width="6.140625" style="78" customWidth="1"/>
    <col min="5934" max="5934" width="24.5703125" style="78" customWidth="1"/>
    <col min="5935" max="6148" width="11.42578125" style="78"/>
    <col min="6149" max="6149" width="48" style="78" bestFit="1" customWidth="1"/>
    <col min="6150" max="6150" width="10.5703125" style="78" bestFit="1" customWidth="1"/>
    <col min="6151" max="6151" width="12.5703125" style="78" bestFit="1" customWidth="1"/>
    <col min="6152" max="6152" width="11" style="78" bestFit="1" customWidth="1"/>
    <col min="6153" max="6153" width="9.7109375" style="78" bestFit="1" customWidth="1"/>
    <col min="6154" max="6154" width="10.42578125" style="78" bestFit="1" customWidth="1"/>
    <col min="6155" max="6155" width="10.140625" style="78" bestFit="1" customWidth="1"/>
    <col min="6156" max="6156" width="9.5703125" style="78" bestFit="1" customWidth="1"/>
    <col min="6157" max="6157" width="11.7109375" style="78" bestFit="1" customWidth="1"/>
    <col min="6158" max="6158" width="10" style="78" bestFit="1" customWidth="1"/>
    <col min="6159" max="6159" width="9" style="78" bestFit="1" customWidth="1"/>
    <col min="6160" max="6160" width="9.5703125" style="78" bestFit="1" customWidth="1"/>
    <col min="6161" max="6166" width="8.85546875" style="78" bestFit="1" customWidth="1"/>
    <col min="6167" max="6167" width="10.5703125" style="78" bestFit="1" customWidth="1"/>
    <col min="6168" max="6168" width="8.85546875" style="78" bestFit="1" customWidth="1"/>
    <col min="6169" max="6169" width="10.5703125" style="78" bestFit="1" customWidth="1"/>
    <col min="6170" max="6170" width="8.85546875" style="78" bestFit="1" customWidth="1"/>
    <col min="6171" max="6171" width="10.5703125" style="78" bestFit="1" customWidth="1"/>
    <col min="6172" max="6172" width="8.85546875" style="78" bestFit="1" customWidth="1"/>
    <col min="6173" max="6173" width="10.5703125" style="78" bestFit="1" customWidth="1"/>
    <col min="6174" max="6174" width="13.42578125" style="78" bestFit="1" customWidth="1"/>
    <col min="6175" max="6175" width="11.42578125" style="78" bestFit="1" customWidth="1"/>
    <col min="6176" max="6178" width="5.85546875" style="78" customWidth="1"/>
    <col min="6179" max="6179" width="6.140625" style="78" customWidth="1"/>
    <col min="6180" max="6180" width="46.42578125" style="78" bestFit="1" customWidth="1"/>
    <col min="6181" max="6181" width="8.85546875" style="78" bestFit="1" customWidth="1"/>
    <col min="6182" max="6182" width="13.85546875" style="78" customWidth="1"/>
    <col min="6183" max="6183" width="13.140625" style="78" bestFit="1" customWidth="1"/>
    <col min="6184" max="6184" width="12.7109375" style="78" bestFit="1" customWidth="1"/>
    <col min="6185" max="6186" width="12.7109375" style="78" customWidth="1"/>
    <col min="6187" max="6187" width="13.42578125" style="78" bestFit="1" customWidth="1"/>
    <col min="6188" max="6188" width="11.42578125" style="78" bestFit="1" customWidth="1"/>
    <col min="6189" max="6189" width="6.140625" style="78" customWidth="1"/>
    <col min="6190" max="6190" width="24.5703125" style="78" customWidth="1"/>
    <col min="6191" max="6404" width="11.42578125" style="78"/>
    <col min="6405" max="6405" width="48" style="78" bestFit="1" customWidth="1"/>
    <col min="6406" max="6406" width="10.5703125" style="78" bestFit="1" customWidth="1"/>
    <col min="6407" max="6407" width="12.5703125" style="78" bestFit="1" customWidth="1"/>
    <col min="6408" max="6408" width="11" style="78" bestFit="1" customWidth="1"/>
    <col min="6409" max="6409" width="9.7109375" style="78" bestFit="1" customWidth="1"/>
    <col min="6410" max="6410" width="10.42578125" style="78" bestFit="1" customWidth="1"/>
    <col min="6411" max="6411" width="10.140625" style="78" bestFit="1" customWidth="1"/>
    <col min="6412" max="6412" width="9.5703125" style="78" bestFit="1" customWidth="1"/>
    <col min="6413" max="6413" width="11.7109375" style="78" bestFit="1" customWidth="1"/>
    <col min="6414" max="6414" width="10" style="78" bestFit="1" customWidth="1"/>
    <col min="6415" max="6415" width="9" style="78" bestFit="1" customWidth="1"/>
    <col min="6416" max="6416" width="9.5703125" style="78" bestFit="1" customWidth="1"/>
    <col min="6417" max="6422" width="8.85546875" style="78" bestFit="1" customWidth="1"/>
    <col min="6423" max="6423" width="10.5703125" style="78" bestFit="1" customWidth="1"/>
    <col min="6424" max="6424" width="8.85546875" style="78" bestFit="1" customWidth="1"/>
    <col min="6425" max="6425" width="10.5703125" style="78" bestFit="1" customWidth="1"/>
    <col min="6426" max="6426" width="8.85546875" style="78" bestFit="1" customWidth="1"/>
    <col min="6427" max="6427" width="10.5703125" style="78" bestFit="1" customWidth="1"/>
    <col min="6428" max="6428" width="8.85546875" style="78" bestFit="1" customWidth="1"/>
    <col min="6429" max="6429" width="10.5703125" style="78" bestFit="1" customWidth="1"/>
    <col min="6430" max="6430" width="13.42578125" style="78" bestFit="1" customWidth="1"/>
    <col min="6431" max="6431" width="11.42578125" style="78" bestFit="1" customWidth="1"/>
    <col min="6432" max="6434" width="5.85546875" style="78" customWidth="1"/>
    <col min="6435" max="6435" width="6.140625" style="78" customWidth="1"/>
    <col min="6436" max="6436" width="46.42578125" style="78" bestFit="1" customWidth="1"/>
    <col min="6437" max="6437" width="8.85546875" style="78" bestFit="1" customWidth="1"/>
    <col min="6438" max="6438" width="13.85546875" style="78" customWidth="1"/>
    <col min="6439" max="6439" width="13.140625" style="78" bestFit="1" customWidth="1"/>
    <col min="6440" max="6440" width="12.7109375" style="78" bestFit="1" customWidth="1"/>
    <col min="6441" max="6442" width="12.7109375" style="78" customWidth="1"/>
    <col min="6443" max="6443" width="13.42578125" style="78" bestFit="1" customWidth="1"/>
    <col min="6444" max="6444" width="11.42578125" style="78" bestFit="1" customWidth="1"/>
    <col min="6445" max="6445" width="6.140625" style="78" customWidth="1"/>
    <col min="6446" max="6446" width="24.5703125" style="78" customWidth="1"/>
    <col min="6447" max="6660" width="11.42578125" style="78"/>
    <col min="6661" max="6661" width="48" style="78" bestFit="1" customWidth="1"/>
    <col min="6662" max="6662" width="10.5703125" style="78" bestFit="1" customWidth="1"/>
    <col min="6663" max="6663" width="12.5703125" style="78" bestFit="1" customWidth="1"/>
    <col min="6664" max="6664" width="11" style="78" bestFit="1" customWidth="1"/>
    <col min="6665" max="6665" width="9.7109375" style="78" bestFit="1" customWidth="1"/>
    <col min="6666" max="6666" width="10.42578125" style="78" bestFit="1" customWidth="1"/>
    <col min="6667" max="6667" width="10.140625" style="78" bestFit="1" customWidth="1"/>
    <col min="6668" max="6668" width="9.5703125" style="78" bestFit="1" customWidth="1"/>
    <col min="6669" max="6669" width="11.7109375" style="78" bestFit="1" customWidth="1"/>
    <col min="6670" max="6670" width="10" style="78" bestFit="1" customWidth="1"/>
    <col min="6671" max="6671" width="9" style="78" bestFit="1" customWidth="1"/>
    <col min="6672" max="6672" width="9.5703125" style="78" bestFit="1" customWidth="1"/>
    <col min="6673" max="6678" width="8.85546875" style="78" bestFit="1" customWidth="1"/>
    <col min="6679" max="6679" width="10.5703125" style="78" bestFit="1" customWidth="1"/>
    <col min="6680" max="6680" width="8.85546875" style="78" bestFit="1" customWidth="1"/>
    <col min="6681" max="6681" width="10.5703125" style="78" bestFit="1" customWidth="1"/>
    <col min="6682" max="6682" width="8.85546875" style="78" bestFit="1" customWidth="1"/>
    <col min="6683" max="6683" width="10.5703125" style="78" bestFit="1" customWidth="1"/>
    <col min="6684" max="6684" width="8.85546875" style="78" bestFit="1" customWidth="1"/>
    <col min="6685" max="6685" width="10.5703125" style="78" bestFit="1" customWidth="1"/>
    <col min="6686" max="6686" width="13.42578125" style="78" bestFit="1" customWidth="1"/>
    <col min="6687" max="6687" width="11.42578125" style="78" bestFit="1" customWidth="1"/>
    <col min="6688" max="6690" width="5.85546875" style="78" customWidth="1"/>
    <col min="6691" max="6691" width="6.140625" style="78" customWidth="1"/>
    <col min="6692" max="6692" width="46.42578125" style="78" bestFit="1" customWidth="1"/>
    <col min="6693" max="6693" width="8.85546875" style="78" bestFit="1" customWidth="1"/>
    <col min="6694" max="6694" width="13.85546875" style="78" customWidth="1"/>
    <col min="6695" max="6695" width="13.140625" style="78" bestFit="1" customWidth="1"/>
    <col min="6696" max="6696" width="12.7109375" style="78" bestFit="1" customWidth="1"/>
    <col min="6697" max="6698" width="12.7109375" style="78" customWidth="1"/>
    <col min="6699" max="6699" width="13.42578125" style="78" bestFit="1" customWidth="1"/>
    <col min="6700" max="6700" width="11.42578125" style="78" bestFit="1" customWidth="1"/>
    <col min="6701" max="6701" width="6.140625" style="78" customWidth="1"/>
    <col min="6702" max="6702" width="24.5703125" style="78" customWidth="1"/>
    <col min="6703" max="6916" width="11.42578125" style="78"/>
    <col min="6917" max="6917" width="48" style="78" bestFit="1" customWidth="1"/>
    <col min="6918" max="6918" width="10.5703125" style="78" bestFit="1" customWidth="1"/>
    <col min="6919" max="6919" width="12.5703125" style="78" bestFit="1" customWidth="1"/>
    <col min="6920" max="6920" width="11" style="78" bestFit="1" customWidth="1"/>
    <col min="6921" max="6921" width="9.7109375" style="78" bestFit="1" customWidth="1"/>
    <col min="6922" max="6922" width="10.42578125" style="78" bestFit="1" customWidth="1"/>
    <col min="6923" max="6923" width="10.140625" style="78" bestFit="1" customWidth="1"/>
    <col min="6924" max="6924" width="9.5703125" style="78" bestFit="1" customWidth="1"/>
    <col min="6925" max="6925" width="11.7109375" style="78" bestFit="1" customWidth="1"/>
    <col min="6926" max="6926" width="10" style="78" bestFit="1" customWidth="1"/>
    <col min="6927" max="6927" width="9" style="78" bestFit="1" customWidth="1"/>
    <col min="6928" max="6928" width="9.5703125" style="78" bestFit="1" customWidth="1"/>
    <col min="6929" max="6934" width="8.85546875" style="78" bestFit="1" customWidth="1"/>
    <col min="6935" max="6935" width="10.5703125" style="78" bestFit="1" customWidth="1"/>
    <col min="6936" max="6936" width="8.85546875" style="78" bestFit="1" customWidth="1"/>
    <col min="6937" max="6937" width="10.5703125" style="78" bestFit="1" customWidth="1"/>
    <col min="6938" max="6938" width="8.85546875" style="78" bestFit="1" customWidth="1"/>
    <col min="6939" max="6939" width="10.5703125" style="78" bestFit="1" customWidth="1"/>
    <col min="6940" max="6940" width="8.85546875" style="78" bestFit="1" customWidth="1"/>
    <col min="6941" max="6941" width="10.5703125" style="78" bestFit="1" customWidth="1"/>
    <col min="6942" max="6942" width="13.42578125" style="78" bestFit="1" customWidth="1"/>
    <col min="6943" max="6943" width="11.42578125" style="78" bestFit="1" customWidth="1"/>
    <col min="6944" max="6946" width="5.85546875" style="78" customWidth="1"/>
    <col min="6947" max="6947" width="6.140625" style="78" customWidth="1"/>
    <col min="6948" max="6948" width="46.42578125" style="78" bestFit="1" customWidth="1"/>
    <col min="6949" max="6949" width="8.85546875" style="78" bestFit="1" customWidth="1"/>
    <col min="6950" max="6950" width="13.85546875" style="78" customWidth="1"/>
    <col min="6951" max="6951" width="13.140625" style="78" bestFit="1" customWidth="1"/>
    <col min="6952" max="6952" width="12.7109375" style="78" bestFit="1" customWidth="1"/>
    <col min="6953" max="6954" width="12.7109375" style="78" customWidth="1"/>
    <col min="6955" max="6955" width="13.42578125" style="78" bestFit="1" customWidth="1"/>
    <col min="6956" max="6956" width="11.42578125" style="78" bestFit="1" customWidth="1"/>
    <col min="6957" max="6957" width="6.140625" style="78" customWidth="1"/>
    <col min="6958" max="6958" width="24.5703125" style="78" customWidth="1"/>
    <col min="6959" max="7172" width="11.42578125" style="78"/>
    <col min="7173" max="7173" width="48" style="78" bestFit="1" customWidth="1"/>
    <col min="7174" max="7174" width="10.5703125" style="78" bestFit="1" customWidth="1"/>
    <col min="7175" max="7175" width="12.5703125" style="78" bestFit="1" customWidth="1"/>
    <col min="7176" max="7176" width="11" style="78" bestFit="1" customWidth="1"/>
    <col min="7177" max="7177" width="9.7109375" style="78" bestFit="1" customWidth="1"/>
    <col min="7178" max="7178" width="10.42578125" style="78" bestFit="1" customWidth="1"/>
    <col min="7179" max="7179" width="10.140625" style="78" bestFit="1" customWidth="1"/>
    <col min="7180" max="7180" width="9.5703125" style="78" bestFit="1" customWidth="1"/>
    <col min="7181" max="7181" width="11.7109375" style="78" bestFit="1" customWidth="1"/>
    <col min="7182" max="7182" width="10" style="78" bestFit="1" customWidth="1"/>
    <col min="7183" max="7183" width="9" style="78" bestFit="1" customWidth="1"/>
    <col min="7184" max="7184" width="9.5703125" style="78" bestFit="1" customWidth="1"/>
    <col min="7185" max="7190" width="8.85546875" style="78" bestFit="1" customWidth="1"/>
    <col min="7191" max="7191" width="10.5703125" style="78" bestFit="1" customWidth="1"/>
    <col min="7192" max="7192" width="8.85546875" style="78" bestFit="1" customWidth="1"/>
    <col min="7193" max="7193" width="10.5703125" style="78" bestFit="1" customWidth="1"/>
    <col min="7194" max="7194" width="8.85546875" style="78" bestFit="1" customWidth="1"/>
    <col min="7195" max="7195" width="10.5703125" style="78" bestFit="1" customWidth="1"/>
    <col min="7196" max="7196" width="8.85546875" style="78" bestFit="1" customWidth="1"/>
    <col min="7197" max="7197" width="10.5703125" style="78" bestFit="1" customWidth="1"/>
    <col min="7198" max="7198" width="13.42578125" style="78" bestFit="1" customWidth="1"/>
    <col min="7199" max="7199" width="11.42578125" style="78" bestFit="1" customWidth="1"/>
    <col min="7200" max="7202" width="5.85546875" style="78" customWidth="1"/>
    <col min="7203" max="7203" width="6.140625" style="78" customWidth="1"/>
    <col min="7204" max="7204" width="46.42578125" style="78" bestFit="1" customWidth="1"/>
    <col min="7205" max="7205" width="8.85546875" style="78" bestFit="1" customWidth="1"/>
    <col min="7206" max="7206" width="13.85546875" style="78" customWidth="1"/>
    <col min="7207" max="7207" width="13.140625" style="78" bestFit="1" customWidth="1"/>
    <col min="7208" max="7208" width="12.7109375" style="78" bestFit="1" customWidth="1"/>
    <col min="7209" max="7210" width="12.7109375" style="78" customWidth="1"/>
    <col min="7211" max="7211" width="13.42578125" style="78" bestFit="1" customWidth="1"/>
    <col min="7212" max="7212" width="11.42578125" style="78" bestFit="1" customWidth="1"/>
    <col min="7213" max="7213" width="6.140625" style="78" customWidth="1"/>
    <col min="7214" max="7214" width="24.5703125" style="78" customWidth="1"/>
    <col min="7215" max="7428" width="11.42578125" style="78"/>
    <col min="7429" max="7429" width="48" style="78" bestFit="1" customWidth="1"/>
    <col min="7430" max="7430" width="10.5703125" style="78" bestFit="1" customWidth="1"/>
    <col min="7431" max="7431" width="12.5703125" style="78" bestFit="1" customWidth="1"/>
    <col min="7432" max="7432" width="11" style="78" bestFit="1" customWidth="1"/>
    <col min="7433" max="7433" width="9.7109375" style="78" bestFit="1" customWidth="1"/>
    <col min="7434" max="7434" width="10.42578125" style="78" bestFit="1" customWidth="1"/>
    <col min="7435" max="7435" width="10.140625" style="78" bestFit="1" customWidth="1"/>
    <col min="7436" max="7436" width="9.5703125" style="78" bestFit="1" customWidth="1"/>
    <col min="7437" max="7437" width="11.7109375" style="78" bestFit="1" customWidth="1"/>
    <col min="7438" max="7438" width="10" style="78" bestFit="1" customWidth="1"/>
    <col min="7439" max="7439" width="9" style="78" bestFit="1" customWidth="1"/>
    <col min="7440" max="7440" width="9.5703125" style="78" bestFit="1" customWidth="1"/>
    <col min="7441" max="7446" width="8.85546875" style="78" bestFit="1" customWidth="1"/>
    <col min="7447" max="7447" width="10.5703125" style="78" bestFit="1" customWidth="1"/>
    <col min="7448" max="7448" width="8.85546875" style="78" bestFit="1" customWidth="1"/>
    <col min="7449" max="7449" width="10.5703125" style="78" bestFit="1" customWidth="1"/>
    <col min="7450" max="7450" width="8.85546875" style="78" bestFit="1" customWidth="1"/>
    <col min="7451" max="7451" width="10.5703125" style="78" bestFit="1" customWidth="1"/>
    <col min="7452" max="7452" width="8.85546875" style="78" bestFit="1" customWidth="1"/>
    <col min="7453" max="7453" width="10.5703125" style="78" bestFit="1" customWidth="1"/>
    <col min="7454" max="7454" width="13.42578125" style="78" bestFit="1" customWidth="1"/>
    <col min="7455" max="7455" width="11.42578125" style="78" bestFit="1" customWidth="1"/>
    <col min="7456" max="7458" width="5.85546875" style="78" customWidth="1"/>
    <col min="7459" max="7459" width="6.140625" style="78" customWidth="1"/>
    <col min="7460" max="7460" width="46.42578125" style="78" bestFit="1" customWidth="1"/>
    <col min="7461" max="7461" width="8.85546875" style="78" bestFit="1" customWidth="1"/>
    <col min="7462" max="7462" width="13.85546875" style="78" customWidth="1"/>
    <col min="7463" max="7463" width="13.140625" style="78" bestFit="1" customWidth="1"/>
    <col min="7464" max="7464" width="12.7109375" style="78" bestFit="1" customWidth="1"/>
    <col min="7465" max="7466" width="12.7109375" style="78" customWidth="1"/>
    <col min="7467" max="7467" width="13.42578125" style="78" bestFit="1" customWidth="1"/>
    <col min="7468" max="7468" width="11.42578125" style="78" bestFit="1" customWidth="1"/>
    <col min="7469" max="7469" width="6.140625" style="78" customWidth="1"/>
    <col min="7470" max="7470" width="24.5703125" style="78" customWidth="1"/>
    <col min="7471" max="7684" width="11.42578125" style="78"/>
    <col min="7685" max="7685" width="48" style="78" bestFit="1" customWidth="1"/>
    <col min="7686" max="7686" width="10.5703125" style="78" bestFit="1" customWidth="1"/>
    <col min="7687" max="7687" width="12.5703125" style="78" bestFit="1" customWidth="1"/>
    <col min="7688" max="7688" width="11" style="78" bestFit="1" customWidth="1"/>
    <col min="7689" max="7689" width="9.7109375" style="78" bestFit="1" customWidth="1"/>
    <col min="7690" max="7690" width="10.42578125" style="78" bestFit="1" customWidth="1"/>
    <col min="7691" max="7691" width="10.140625" style="78" bestFit="1" customWidth="1"/>
    <col min="7692" max="7692" width="9.5703125" style="78" bestFit="1" customWidth="1"/>
    <col min="7693" max="7693" width="11.7109375" style="78" bestFit="1" customWidth="1"/>
    <col min="7694" max="7694" width="10" style="78" bestFit="1" customWidth="1"/>
    <col min="7695" max="7695" width="9" style="78" bestFit="1" customWidth="1"/>
    <col min="7696" max="7696" width="9.5703125" style="78" bestFit="1" customWidth="1"/>
    <col min="7697" max="7702" width="8.85546875" style="78" bestFit="1" customWidth="1"/>
    <col min="7703" max="7703" width="10.5703125" style="78" bestFit="1" customWidth="1"/>
    <col min="7704" max="7704" width="8.85546875" style="78" bestFit="1" customWidth="1"/>
    <col min="7705" max="7705" width="10.5703125" style="78" bestFit="1" customWidth="1"/>
    <col min="7706" max="7706" width="8.85546875" style="78" bestFit="1" customWidth="1"/>
    <col min="7707" max="7707" width="10.5703125" style="78" bestFit="1" customWidth="1"/>
    <col min="7708" max="7708" width="8.85546875" style="78" bestFit="1" customWidth="1"/>
    <col min="7709" max="7709" width="10.5703125" style="78" bestFit="1" customWidth="1"/>
    <col min="7710" max="7710" width="13.42578125" style="78" bestFit="1" customWidth="1"/>
    <col min="7711" max="7711" width="11.42578125" style="78" bestFit="1" customWidth="1"/>
    <col min="7712" max="7714" width="5.85546875" style="78" customWidth="1"/>
    <col min="7715" max="7715" width="6.140625" style="78" customWidth="1"/>
    <col min="7716" max="7716" width="46.42578125" style="78" bestFit="1" customWidth="1"/>
    <col min="7717" max="7717" width="8.85546875" style="78" bestFit="1" customWidth="1"/>
    <col min="7718" max="7718" width="13.85546875" style="78" customWidth="1"/>
    <col min="7719" max="7719" width="13.140625" style="78" bestFit="1" customWidth="1"/>
    <col min="7720" max="7720" width="12.7109375" style="78" bestFit="1" customWidth="1"/>
    <col min="7721" max="7722" width="12.7109375" style="78" customWidth="1"/>
    <col min="7723" max="7723" width="13.42578125" style="78" bestFit="1" customWidth="1"/>
    <col min="7724" max="7724" width="11.42578125" style="78" bestFit="1" customWidth="1"/>
    <col min="7725" max="7725" width="6.140625" style="78" customWidth="1"/>
    <col min="7726" max="7726" width="24.5703125" style="78" customWidth="1"/>
    <col min="7727" max="7940" width="11.42578125" style="78"/>
    <col min="7941" max="7941" width="48" style="78" bestFit="1" customWidth="1"/>
    <col min="7942" max="7942" width="10.5703125" style="78" bestFit="1" customWidth="1"/>
    <col min="7943" max="7943" width="12.5703125" style="78" bestFit="1" customWidth="1"/>
    <col min="7944" max="7944" width="11" style="78" bestFit="1" customWidth="1"/>
    <col min="7945" max="7945" width="9.7109375" style="78" bestFit="1" customWidth="1"/>
    <col min="7946" max="7946" width="10.42578125" style="78" bestFit="1" customWidth="1"/>
    <col min="7947" max="7947" width="10.140625" style="78" bestFit="1" customWidth="1"/>
    <col min="7948" max="7948" width="9.5703125" style="78" bestFit="1" customWidth="1"/>
    <col min="7949" max="7949" width="11.7109375" style="78" bestFit="1" customWidth="1"/>
    <col min="7950" max="7950" width="10" style="78" bestFit="1" customWidth="1"/>
    <col min="7951" max="7951" width="9" style="78" bestFit="1" customWidth="1"/>
    <col min="7952" max="7952" width="9.5703125" style="78" bestFit="1" customWidth="1"/>
    <col min="7953" max="7958" width="8.85546875" style="78" bestFit="1" customWidth="1"/>
    <col min="7959" max="7959" width="10.5703125" style="78" bestFit="1" customWidth="1"/>
    <col min="7960" max="7960" width="8.85546875" style="78" bestFit="1" customWidth="1"/>
    <col min="7961" max="7961" width="10.5703125" style="78" bestFit="1" customWidth="1"/>
    <col min="7962" max="7962" width="8.85546875" style="78" bestFit="1" customWidth="1"/>
    <col min="7963" max="7963" width="10.5703125" style="78" bestFit="1" customWidth="1"/>
    <col min="7964" max="7964" width="8.85546875" style="78" bestFit="1" customWidth="1"/>
    <col min="7965" max="7965" width="10.5703125" style="78" bestFit="1" customWidth="1"/>
    <col min="7966" max="7966" width="13.42578125" style="78" bestFit="1" customWidth="1"/>
    <col min="7967" max="7967" width="11.42578125" style="78" bestFit="1" customWidth="1"/>
    <col min="7968" max="7970" width="5.85546875" style="78" customWidth="1"/>
    <col min="7971" max="7971" width="6.140625" style="78" customWidth="1"/>
    <col min="7972" max="7972" width="46.42578125" style="78" bestFit="1" customWidth="1"/>
    <col min="7973" max="7973" width="8.85546875" style="78" bestFit="1" customWidth="1"/>
    <col min="7974" max="7974" width="13.85546875" style="78" customWidth="1"/>
    <col min="7975" max="7975" width="13.140625" style="78" bestFit="1" customWidth="1"/>
    <col min="7976" max="7976" width="12.7109375" style="78" bestFit="1" customWidth="1"/>
    <col min="7977" max="7978" width="12.7109375" style="78" customWidth="1"/>
    <col min="7979" max="7979" width="13.42578125" style="78" bestFit="1" customWidth="1"/>
    <col min="7980" max="7980" width="11.42578125" style="78" bestFit="1" customWidth="1"/>
    <col min="7981" max="7981" width="6.140625" style="78" customWidth="1"/>
    <col min="7982" max="7982" width="24.5703125" style="78" customWidth="1"/>
    <col min="7983" max="8196" width="11.42578125" style="78"/>
    <col min="8197" max="8197" width="48" style="78" bestFit="1" customWidth="1"/>
    <col min="8198" max="8198" width="10.5703125" style="78" bestFit="1" customWidth="1"/>
    <col min="8199" max="8199" width="12.5703125" style="78" bestFit="1" customWidth="1"/>
    <col min="8200" max="8200" width="11" style="78" bestFit="1" customWidth="1"/>
    <col min="8201" max="8201" width="9.7109375" style="78" bestFit="1" customWidth="1"/>
    <col min="8202" max="8202" width="10.42578125" style="78" bestFit="1" customWidth="1"/>
    <col min="8203" max="8203" width="10.140625" style="78" bestFit="1" customWidth="1"/>
    <col min="8204" max="8204" width="9.5703125" style="78" bestFit="1" customWidth="1"/>
    <col min="8205" max="8205" width="11.7109375" style="78" bestFit="1" customWidth="1"/>
    <col min="8206" max="8206" width="10" style="78" bestFit="1" customWidth="1"/>
    <col min="8207" max="8207" width="9" style="78" bestFit="1" customWidth="1"/>
    <col min="8208" max="8208" width="9.5703125" style="78" bestFit="1" customWidth="1"/>
    <col min="8209" max="8214" width="8.85546875" style="78" bestFit="1" customWidth="1"/>
    <col min="8215" max="8215" width="10.5703125" style="78" bestFit="1" customWidth="1"/>
    <col min="8216" max="8216" width="8.85546875" style="78" bestFit="1" customWidth="1"/>
    <col min="8217" max="8217" width="10.5703125" style="78" bestFit="1" customWidth="1"/>
    <col min="8218" max="8218" width="8.85546875" style="78" bestFit="1" customWidth="1"/>
    <col min="8219" max="8219" width="10.5703125" style="78" bestFit="1" customWidth="1"/>
    <col min="8220" max="8220" width="8.85546875" style="78" bestFit="1" customWidth="1"/>
    <col min="8221" max="8221" width="10.5703125" style="78" bestFit="1" customWidth="1"/>
    <col min="8222" max="8222" width="13.42578125" style="78" bestFit="1" customWidth="1"/>
    <col min="8223" max="8223" width="11.42578125" style="78" bestFit="1" customWidth="1"/>
    <col min="8224" max="8226" width="5.85546875" style="78" customWidth="1"/>
    <col min="8227" max="8227" width="6.140625" style="78" customWidth="1"/>
    <col min="8228" max="8228" width="46.42578125" style="78" bestFit="1" customWidth="1"/>
    <col min="8229" max="8229" width="8.85546875" style="78" bestFit="1" customWidth="1"/>
    <col min="8230" max="8230" width="13.85546875" style="78" customWidth="1"/>
    <col min="8231" max="8231" width="13.140625" style="78" bestFit="1" customWidth="1"/>
    <col min="8232" max="8232" width="12.7109375" style="78" bestFit="1" customWidth="1"/>
    <col min="8233" max="8234" width="12.7109375" style="78" customWidth="1"/>
    <col min="8235" max="8235" width="13.42578125" style="78" bestFit="1" customWidth="1"/>
    <col min="8236" max="8236" width="11.42578125" style="78" bestFit="1" customWidth="1"/>
    <col min="8237" max="8237" width="6.140625" style="78" customWidth="1"/>
    <col min="8238" max="8238" width="24.5703125" style="78" customWidth="1"/>
    <col min="8239" max="8452" width="11.42578125" style="78"/>
    <col min="8453" max="8453" width="48" style="78" bestFit="1" customWidth="1"/>
    <col min="8454" max="8454" width="10.5703125" style="78" bestFit="1" customWidth="1"/>
    <col min="8455" max="8455" width="12.5703125" style="78" bestFit="1" customWidth="1"/>
    <col min="8456" max="8456" width="11" style="78" bestFit="1" customWidth="1"/>
    <col min="8457" max="8457" width="9.7109375" style="78" bestFit="1" customWidth="1"/>
    <col min="8458" max="8458" width="10.42578125" style="78" bestFit="1" customWidth="1"/>
    <col min="8459" max="8459" width="10.140625" style="78" bestFit="1" customWidth="1"/>
    <col min="8460" max="8460" width="9.5703125" style="78" bestFit="1" customWidth="1"/>
    <col min="8461" max="8461" width="11.7109375" style="78" bestFit="1" customWidth="1"/>
    <col min="8462" max="8462" width="10" style="78" bestFit="1" customWidth="1"/>
    <col min="8463" max="8463" width="9" style="78" bestFit="1" customWidth="1"/>
    <col min="8464" max="8464" width="9.5703125" style="78" bestFit="1" customWidth="1"/>
    <col min="8465" max="8470" width="8.85546875" style="78" bestFit="1" customWidth="1"/>
    <col min="8471" max="8471" width="10.5703125" style="78" bestFit="1" customWidth="1"/>
    <col min="8472" max="8472" width="8.85546875" style="78" bestFit="1" customWidth="1"/>
    <col min="8473" max="8473" width="10.5703125" style="78" bestFit="1" customWidth="1"/>
    <col min="8474" max="8474" width="8.85546875" style="78" bestFit="1" customWidth="1"/>
    <col min="8475" max="8475" width="10.5703125" style="78" bestFit="1" customWidth="1"/>
    <col min="8476" max="8476" width="8.85546875" style="78" bestFit="1" customWidth="1"/>
    <col min="8477" max="8477" width="10.5703125" style="78" bestFit="1" customWidth="1"/>
    <col min="8478" max="8478" width="13.42578125" style="78" bestFit="1" customWidth="1"/>
    <col min="8479" max="8479" width="11.42578125" style="78" bestFit="1" customWidth="1"/>
    <col min="8480" max="8482" width="5.85546875" style="78" customWidth="1"/>
    <col min="8483" max="8483" width="6.140625" style="78" customWidth="1"/>
    <col min="8484" max="8484" width="46.42578125" style="78" bestFit="1" customWidth="1"/>
    <col min="8485" max="8485" width="8.85546875" style="78" bestFit="1" customWidth="1"/>
    <col min="8486" max="8486" width="13.85546875" style="78" customWidth="1"/>
    <col min="8487" max="8487" width="13.140625" style="78" bestFit="1" customWidth="1"/>
    <col min="8488" max="8488" width="12.7109375" style="78" bestFit="1" customWidth="1"/>
    <col min="8489" max="8490" width="12.7109375" style="78" customWidth="1"/>
    <col min="8491" max="8491" width="13.42578125" style="78" bestFit="1" customWidth="1"/>
    <col min="8492" max="8492" width="11.42578125" style="78" bestFit="1" customWidth="1"/>
    <col min="8493" max="8493" width="6.140625" style="78" customWidth="1"/>
    <col min="8494" max="8494" width="24.5703125" style="78" customWidth="1"/>
    <col min="8495" max="8708" width="11.42578125" style="78"/>
    <col min="8709" max="8709" width="48" style="78" bestFit="1" customWidth="1"/>
    <col min="8710" max="8710" width="10.5703125" style="78" bestFit="1" customWidth="1"/>
    <col min="8711" max="8711" width="12.5703125" style="78" bestFit="1" customWidth="1"/>
    <col min="8712" max="8712" width="11" style="78" bestFit="1" customWidth="1"/>
    <col min="8713" max="8713" width="9.7109375" style="78" bestFit="1" customWidth="1"/>
    <col min="8714" max="8714" width="10.42578125" style="78" bestFit="1" customWidth="1"/>
    <col min="8715" max="8715" width="10.140625" style="78" bestFit="1" customWidth="1"/>
    <col min="8716" max="8716" width="9.5703125" style="78" bestFit="1" customWidth="1"/>
    <col min="8717" max="8717" width="11.7109375" style="78" bestFit="1" customWidth="1"/>
    <col min="8718" max="8718" width="10" style="78" bestFit="1" customWidth="1"/>
    <col min="8719" max="8719" width="9" style="78" bestFit="1" customWidth="1"/>
    <col min="8720" max="8720" width="9.5703125" style="78" bestFit="1" customWidth="1"/>
    <col min="8721" max="8726" width="8.85546875" style="78" bestFit="1" customWidth="1"/>
    <col min="8727" max="8727" width="10.5703125" style="78" bestFit="1" customWidth="1"/>
    <col min="8728" max="8728" width="8.85546875" style="78" bestFit="1" customWidth="1"/>
    <col min="8729" max="8729" width="10.5703125" style="78" bestFit="1" customWidth="1"/>
    <col min="8730" max="8730" width="8.85546875" style="78" bestFit="1" customWidth="1"/>
    <col min="8731" max="8731" width="10.5703125" style="78" bestFit="1" customWidth="1"/>
    <col min="8732" max="8732" width="8.85546875" style="78" bestFit="1" customWidth="1"/>
    <col min="8733" max="8733" width="10.5703125" style="78" bestFit="1" customWidth="1"/>
    <col min="8734" max="8734" width="13.42578125" style="78" bestFit="1" customWidth="1"/>
    <col min="8735" max="8735" width="11.42578125" style="78" bestFit="1" customWidth="1"/>
    <col min="8736" max="8738" width="5.85546875" style="78" customWidth="1"/>
    <col min="8739" max="8739" width="6.140625" style="78" customWidth="1"/>
    <col min="8740" max="8740" width="46.42578125" style="78" bestFit="1" customWidth="1"/>
    <col min="8741" max="8741" width="8.85546875" style="78" bestFit="1" customWidth="1"/>
    <col min="8742" max="8742" width="13.85546875" style="78" customWidth="1"/>
    <col min="8743" max="8743" width="13.140625" style="78" bestFit="1" customWidth="1"/>
    <col min="8744" max="8744" width="12.7109375" style="78" bestFit="1" customWidth="1"/>
    <col min="8745" max="8746" width="12.7109375" style="78" customWidth="1"/>
    <col min="8747" max="8747" width="13.42578125" style="78" bestFit="1" customWidth="1"/>
    <col min="8748" max="8748" width="11.42578125" style="78" bestFit="1" customWidth="1"/>
    <col min="8749" max="8749" width="6.140625" style="78" customWidth="1"/>
    <col min="8750" max="8750" width="24.5703125" style="78" customWidth="1"/>
    <col min="8751" max="8964" width="11.42578125" style="78"/>
    <col min="8965" max="8965" width="48" style="78" bestFit="1" customWidth="1"/>
    <col min="8966" max="8966" width="10.5703125" style="78" bestFit="1" customWidth="1"/>
    <col min="8967" max="8967" width="12.5703125" style="78" bestFit="1" customWidth="1"/>
    <col min="8968" max="8968" width="11" style="78" bestFit="1" customWidth="1"/>
    <col min="8969" max="8969" width="9.7109375" style="78" bestFit="1" customWidth="1"/>
    <col min="8970" max="8970" width="10.42578125" style="78" bestFit="1" customWidth="1"/>
    <col min="8971" max="8971" width="10.140625" style="78" bestFit="1" customWidth="1"/>
    <col min="8972" max="8972" width="9.5703125" style="78" bestFit="1" customWidth="1"/>
    <col min="8973" max="8973" width="11.7109375" style="78" bestFit="1" customWidth="1"/>
    <col min="8974" max="8974" width="10" style="78" bestFit="1" customWidth="1"/>
    <col min="8975" max="8975" width="9" style="78" bestFit="1" customWidth="1"/>
    <col min="8976" max="8976" width="9.5703125" style="78" bestFit="1" customWidth="1"/>
    <col min="8977" max="8982" width="8.85546875" style="78" bestFit="1" customWidth="1"/>
    <col min="8983" max="8983" width="10.5703125" style="78" bestFit="1" customWidth="1"/>
    <col min="8984" max="8984" width="8.85546875" style="78" bestFit="1" customWidth="1"/>
    <col min="8985" max="8985" width="10.5703125" style="78" bestFit="1" customWidth="1"/>
    <col min="8986" max="8986" width="8.85546875" style="78" bestFit="1" customWidth="1"/>
    <col min="8987" max="8987" width="10.5703125" style="78" bestFit="1" customWidth="1"/>
    <col min="8988" max="8988" width="8.85546875" style="78" bestFit="1" customWidth="1"/>
    <col min="8989" max="8989" width="10.5703125" style="78" bestFit="1" customWidth="1"/>
    <col min="8990" max="8990" width="13.42578125" style="78" bestFit="1" customWidth="1"/>
    <col min="8991" max="8991" width="11.42578125" style="78" bestFit="1" customWidth="1"/>
    <col min="8992" max="8994" width="5.85546875" style="78" customWidth="1"/>
    <col min="8995" max="8995" width="6.140625" style="78" customWidth="1"/>
    <col min="8996" max="8996" width="46.42578125" style="78" bestFit="1" customWidth="1"/>
    <col min="8997" max="8997" width="8.85546875" style="78" bestFit="1" customWidth="1"/>
    <col min="8998" max="8998" width="13.85546875" style="78" customWidth="1"/>
    <col min="8999" max="8999" width="13.140625" style="78" bestFit="1" customWidth="1"/>
    <col min="9000" max="9000" width="12.7109375" style="78" bestFit="1" customWidth="1"/>
    <col min="9001" max="9002" width="12.7109375" style="78" customWidth="1"/>
    <col min="9003" max="9003" width="13.42578125" style="78" bestFit="1" customWidth="1"/>
    <col min="9004" max="9004" width="11.42578125" style="78" bestFit="1" customWidth="1"/>
    <col min="9005" max="9005" width="6.140625" style="78" customWidth="1"/>
    <col min="9006" max="9006" width="24.5703125" style="78" customWidth="1"/>
    <col min="9007" max="9220" width="11.42578125" style="78"/>
    <col min="9221" max="9221" width="48" style="78" bestFit="1" customWidth="1"/>
    <col min="9222" max="9222" width="10.5703125" style="78" bestFit="1" customWidth="1"/>
    <col min="9223" max="9223" width="12.5703125" style="78" bestFit="1" customWidth="1"/>
    <col min="9224" max="9224" width="11" style="78" bestFit="1" customWidth="1"/>
    <col min="9225" max="9225" width="9.7109375" style="78" bestFit="1" customWidth="1"/>
    <col min="9226" max="9226" width="10.42578125" style="78" bestFit="1" customWidth="1"/>
    <col min="9227" max="9227" width="10.140625" style="78" bestFit="1" customWidth="1"/>
    <col min="9228" max="9228" width="9.5703125" style="78" bestFit="1" customWidth="1"/>
    <col min="9229" max="9229" width="11.7109375" style="78" bestFit="1" customWidth="1"/>
    <col min="9230" max="9230" width="10" style="78" bestFit="1" customWidth="1"/>
    <col min="9231" max="9231" width="9" style="78" bestFit="1" customWidth="1"/>
    <col min="9232" max="9232" width="9.5703125" style="78" bestFit="1" customWidth="1"/>
    <col min="9233" max="9238" width="8.85546875" style="78" bestFit="1" customWidth="1"/>
    <col min="9239" max="9239" width="10.5703125" style="78" bestFit="1" customWidth="1"/>
    <col min="9240" max="9240" width="8.85546875" style="78" bestFit="1" customWidth="1"/>
    <col min="9241" max="9241" width="10.5703125" style="78" bestFit="1" customWidth="1"/>
    <col min="9242" max="9242" width="8.85546875" style="78" bestFit="1" customWidth="1"/>
    <col min="9243" max="9243" width="10.5703125" style="78" bestFit="1" customWidth="1"/>
    <col min="9244" max="9244" width="8.85546875" style="78" bestFit="1" customWidth="1"/>
    <col min="9245" max="9245" width="10.5703125" style="78" bestFit="1" customWidth="1"/>
    <col min="9246" max="9246" width="13.42578125" style="78" bestFit="1" customWidth="1"/>
    <col min="9247" max="9247" width="11.42578125" style="78" bestFit="1" customWidth="1"/>
    <col min="9248" max="9250" width="5.85546875" style="78" customWidth="1"/>
    <col min="9251" max="9251" width="6.140625" style="78" customWidth="1"/>
    <col min="9252" max="9252" width="46.42578125" style="78" bestFit="1" customWidth="1"/>
    <col min="9253" max="9253" width="8.85546875" style="78" bestFit="1" customWidth="1"/>
    <col min="9254" max="9254" width="13.85546875" style="78" customWidth="1"/>
    <col min="9255" max="9255" width="13.140625" style="78" bestFit="1" customWidth="1"/>
    <col min="9256" max="9256" width="12.7109375" style="78" bestFit="1" customWidth="1"/>
    <col min="9257" max="9258" width="12.7109375" style="78" customWidth="1"/>
    <col min="9259" max="9259" width="13.42578125" style="78" bestFit="1" customWidth="1"/>
    <col min="9260" max="9260" width="11.42578125" style="78" bestFit="1" customWidth="1"/>
    <col min="9261" max="9261" width="6.140625" style="78" customWidth="1"/>
    <col min="9262" max="9262" width="24.5703125" style="78" customWidth="1"/>
    <col min="9263" max="9476" width="11.42578125" style="78"/>
    <col min="9477" max="9477" width="48" style="78" bestFit="1" customWidth="1"/>
    <col min="9478" max="9478" width="10.5703125" style="78" bestFit="1" customWidth="1"/>
    <col min="9479" max="9479" width="12.5703125" style="78" bestFit="1" customWidth="1"/>
    <col min="9480" max="9480" width="11" style="78" bestFit="1" customWidth="1"/>
    <col min="9481" max="9481" width="9.7109375" style="78" bestFit="1" customWidth="1"/>
    <col min="9482" max="9482" width="10.42578125" style="78" bestFit="1" customWidth="1"/>
    <col min="9483" max="9483" width="10.140625" style="78" bestFit="1" customWidth="1"/>
    <col min="9484" max="9484" width="9.5703125" style="78" bestFit="1" customWidth="1"/>
    <col min="9485" max="9485" width="11.7109375" style="78" bestFit="1" customWidth="1"/>
    <col min="9486" max="9486" width="10" style="78" bestFit="1" customWidth="1"/>
    <col min="9487" max="9487" width="9" style="78" bestFit="1" customWidth="1"/>
    <col min="9488" max="9488" width="9.5703125" style="78" bestFit="1" customWidth="1"/>
    <col min="9489" max="9494" width="8.85546875" style="78" bestFit="1" customWidth="1"/>
    <col min="9495" max="9495" width="10.5703125" style="78" bestFit="1" customWidth="1"/>
    <col min="9496" max="9496" width="8.85546875" style="78" bestFit="1" customWidth="1"/>
    <col min="9497" max="9497" width="10.5703125" style="78" bestFit="1" customWidth="1"/>
    <col min="9498" max="9498" width="8.85546875" style="78" bestFit="1" customWidth="1"/>
    <col min="9499" max="9499" width="10.5703125" style="78" bestFit="1" customWidth="1"/>
    <col min="9500" max="9500" width="8.85546875" style="78" bestFit="1" customWidth="1"/>
    <col min="9501" max="9501" width="10.5703125" style="78" bestFit="1" customWidth="1"/>
    <col min="9502" max="9502" width="13.42578125" style="78" bestFit="1" customWidth="1"/>
    <col min="9503" max="9503" width="11.42578125" style="78" bestFit="1" customWidth="1"/>
    <col min="9504" max="9506" width="5.85546875" style="78" customWidth="1"/>
    <col min="9507" max="9507" width="6.140625" style="78" customWidth="1"/>
    <col min="9508" max="9508" width="46.42578125" style="78" bestFit="1" customWidth="1"/>
    <col min="9509" max="9509" width="8.85546875" style="78" bestFit="1" customWidth="1"/>
    <col min="9510" max="9510" width="13.85546875" style="78" customWidth="1"/>
    <col min="9511" max="9511" width="13.140625" style="78" bestFit="1" customWidth="1"/>
    <col min="9512" max="9512" width="12.7109375" style="78" bestFit="1" customWidth="1"/>
    <col min="9513" max="9514" width="12.7109375" style="78" customWidth="1"/>
    <col min="9515" max="9515" width="13.42578125" style="78" bestFit="1" customWidth="1"/>
    <col min="9516" max="9516" width="11.42578125" style="78" bestFit="1" customWidth="1"/>
    <col min="9517" max="9517" width="6.140625" style="78" customWidth="1"/>
    <col min="9518" max="9518" width="24.5703125" style="78" customWidth="1"/>
    <col min="9519" max="9732" width="11.42578125" style="78"/>
    <col min="9733" max="9733" width="48" style="78" bestFit="1" customWidth="1"/>
    <col min="9734" max="9734" width="10.5703125" style="78" bestFit="1" customWidth="1"/>
    <col min="9735" max="9735" width="12.5703125" style="78" bestFit="1" customWidth="1"/>
    <col min="9736" max="9736" width="11" style="78" bestFit="1" customWidth="1"/>
    <col min="9737" max="9737" width="9.7109375" style="78" bestFit="1" customWidth="1"/>
    <col min="9738" max="9738" width="10.42578125" style="78" bestFit="1" customWidth="1"/>
    <col min="9739" max="9739" width="10.140625" style="78" bestFit="1" customWidth="1"/>
    <col min="9740" max="9740" width="9.5703125" style="78" bestFit="1" customWidth="1"/>
    <col min="9741" max="9741" width="11.7109375" style="78" bestFit="1" customWidth="1"/>
    <col min="9742" max="9742" width="10" style="78" bestFit="1" customWidth="1"/>
    <col min="9743" max="9743" width="9" style="78" bestFit="1" customWidth="1"/>
    <col min="9744" max="9744" width="9.5703125" style="78" bestFit="1" customWidth="1"/>
    <col min="9745" max="9750" width="8.85546875" style="78" bestFit="1" customWidth="1"/>
    <col min="9751" max="9751" width="10.5703125" style="78" bestFit="1" customWidth="1"/>
    <col min="9752" max="9752" width="8.85546875" style="78" bestFit="1" customWidth="1"/>
    <col min="9753" max="9753" width="10.5703125" style="78" bestFit="1" customWidth="1"/>
    <col min="9754" max="9754" width="8.85546875" style="78" bestFit="1" customWidth="1"/>
    <col min="9755" max="9755" width="10.5703125" style="78" bestFit="1" customWidth="1"/>
    <col min="9756" max="9756" width="8.85546875" style="78" bestFit="1" customWidth="1"/>
    <col min="9757" max="9757" width="10.5703125" style="78" bestFit="1" customWidth="1"/>
    <col min="9758" max="9758" width="13.42578125" style="78" bestFit="1" customWidth="1"/>
    <col min="9759" max="9759" width="11.42578125" style="78" bestFit="1" customWidth="1"/>
    <col min="9760" max="9762" width="5.85546875" style="78" customWidth="1"/>
    <col min="9763" max="9763" width="6.140625" style="78" customWidth="1"/>
    <col min="9764" max="9764" width="46.42578125" style="78" bestFit="1" customWidth="1"/>
    <col min="9765" max="9765" width="8.85546875" style="78" bestFit="1" customWidth="1"/>
    <col min="9766" max="9766" width="13.85546875" style="78" customWidth="1"/>
    <col min="9767" max="9767" width="13.140625" style="78" bestFit="1" customWidth="1"/>
    <col min="9768" max="9768" width="12.7109375" style="78" bestFit="1" customWidth="1"/>
    <col min="9769" max="9770" width="12.7109375" style="78" customWidth="1"/>
    <col min="9771" max="9771" width="13.42578125" style="78" bestFit="1" customWidth="1"/>
    <col min="9772" max="9772" width="11.42578125" style="78" bestFit="1" customWidth="1"/>
    <col min="9773" max="9773" width="6.140625" style="78" customWidth="1"/>
    <col min="9774" max="9774" width="24.5703125" style="78" customWidth="1"/>
    <col min="9775" max="9988" width="11.42578125" style="78"/>
    <col min="9989" max="9989" width="48" style="78" bestFit="1" customWidth="1"/>
    <col min="9990" max="9990" width="10.5703125" style="78" bestFit="1" customWidth="1"/>
    <col min="9991" max="9991" width="12.5703125" style="78" bestFit="1" customWidth="1"/>
    <col min="9992" max="9992" width="11" style="78" bestFit="1" customWidth="1"/>
    <col min="9993" max="9993" width="9.7109375" style="78" bestFit="1" customWidth="1"/>
    <col min="9994" max="9994" width="10.42578125" style="78" bestFit="1" customWidth="1"/>
    <col min="9995" max="9995" width="10.140625" style="78" bestFit="1" customWidth="1"/>
    <col min="9996" max="9996" width="9.5703125" style="78" bestFit="1" customWidth="1"/>
    <col min="9997" max="9997" width="11.7109375" style="78" bestFit="1" customWidth="1"/>
    <col min="9998" max="9998" width="10" style="78" bestFit="1" customWidth="1"/>
    <col min="9999" max="9999" width="9" style="78" bestFit="1" customWidth="1"/>
    <col min="10000" max="10000" width="9.5703125" style="78" bestFit="1" customWidth="1"/>
    <col min="10001" max="10006" width="8.85546875" style="78" bestFit="1" customWidth="1"/>
    <col min="10007" max="10007" width="10.5703125" style="78" bestFit="1" customWidth="1"/>
    <col min="10008" max="10008" width="8.85546875" style="78" bestFit="1" customWidth="1"/>
    <col min="10009" max="10009" width="10.5703125" style="78" bestFit="1" customWidth="1"/>
    <col min="10010" max="10010" width="8.85546875" style="78" bestFit="1" customWidth="1"/>
    <col min="10011" max="10011" width="10.5703125" style="78" bestFit="1" customWidth="1"/>
    <col min="10012" max="10012" width="8.85546875" style="78" bestFit="1" customWidth="1"/>
    <col min="10013" max="10013" width="10.5703125" style="78" bestFit="1" customWidth="1"/>
    <col min="10014" max="10014" width="13.42578125" style="78" bestFit="1" customWidth="1"/>
    <col min="10015" max="10015" width="11.42578125" style="78" bestFit="1" customWidth="1"/>
    <col min="10016" max="10018" width="5.85546875" style="78" customWidth="1"/>
    <col min="10019" max="10019" width="6.140625" style="78" customWidth="1"/>
    <col min="10020" max="10020" width="46.42578125" style="78" bestFit="1" customWidth="1"/>
    <col min="10021" max="10021" width="8.85546875" style="78" bestFit="1" customWidth="1"/>
    <col min="10022" max="10022" width="13.85546875" style="78" customWidth="1"/>
    <col min="10023" max="10023" width="13.140625" style="78" bestFit="1" customWidth="1"/>
    <col min="10024" max="10024" width="12.7109375" style="78" bestFit="1" customWidth="1"/>
    <col min="10025" max="10026" width="12.7109375" style="78" customWidth="1"/>
    <col min="10027" max="10027" width="13.42578125" style="78" bestFit="1" customWidth="1"/>
    <col min="10028" max="10028" width="11.42578125" style="78" bestFit="1" customWidth="1"/>
    <col min="10029" max="10029" width="6.140625" style="78" customWidth="1"/>
    <col min="10030" max="10030" width="24.5703125" style="78" customWidth="1"/>
    <col min="10031" max="10244" width="11.42578125" style="78"/>
    <col min="10245" max="10245" width="48" style="78" bestFit="1" customWidth="1"/>
    <col min="10246" max="10246" width="10.5703125" style="78" bestFit="1" customWidth="1"/>
    <col min="10247" max="10247" width="12.5703125" style="78" bestFit="1" customWidth="1"/>
    <col min="10248" max="10248" width="11" style="78" bestFit="1" customWidth="1"/>
    <col min="10249" max="10249" width="9.7109375" style="78" bestFit="1" customWidth="1"/>
    <col min="10250" max="10250" width="10.42578125" style="78" bestFit="1" customWidth="1"/>
    <col min="10251" max="10251" width="10.140625" style="78" bestFit="1" customWidth="1"/>
    <col min="10252" max="10252" width="9.5703125" style="78" bestFit="1" customWidth="1"/>
    <col min="10253" max="10253" width="11.7109375" style="78" bestFit="1" customWidth="1"/>
    <col min="10254" max="10254" width="10" style="78" bestFit="1" customWidth="1"/>
    <col min="10255" max="10255" width="9" style="78" bestFit="1" customWidth="1"/>
    <col min="10256" max="10256" width="9.5703125" style="78" bestFit="1" customWidth="1"/>
    <col min="10257" max="10262" width="8.85546875" style="78" bestFit="1" customWidth="1"/>
    <col min="10263" max="10263" width="10.5703125" style="78" bestFit="1" customWidth="1"/>
    <col min="10264" max="10264" width="8.85546875" style="78" bestFit="1" customWidth="1"/>
    <col min="10265" max="10265" width="10.5703125" style="78" bestFit="1" customWidth="1"/>
    <col min="10266" max="10266" width="8.85546875" style="78" bestFit="1" customWidth="1"/>
    <col min="10267" max="10267" width="10.5703125" style="78" bestFit="1" customWidth="1"/>
    <col min="10268" max="10268" width="8.85546875" style="78" bestFit="1" customWidth="1"/>
    <col min="10269" max="10269" width="10.5703125" style="78" bestFit="1" customWidth="1"/>
    <col min="10270" max="10270" width="13.42578125" style="78" bestFit="1" customWidth="1"/>
    <col min="10271" max="10271" width="11.42578125" style="78" bestFit="1" customWidth="1"/>
    <col min="10272" max="10274" width="5.85546875" style="78" customWidth="1"/>
    <col min="10275" max="10275" width="6.140625" style="78" customWidth="1"/>
    <col min="10276" max="10276" width="46.42578125" style="78" bestFit="1" customWidth="1"/>
    <col min="10277" max="10277" width="8.85546875" style="78" bestFit="1" customWidth="1"/>
    <col min="10278" max="10278" width="13.85546875" style="78" customWidth="1"/>
    <col min="10279" max="10279" width="13.140625" style="78" bestFit="1" customWidth="1"/>
    <col min="10280" max="10280" width="12.7109375" style="78" bestFit="1" customWidth="1"/>
    <col min="10281" max="10282" width="12.7109375" style="78" customWidth="1"/>
    <col min="10283" max="10283" width="13.42578125" style="78" bestFit="1" customWidth="1"/>
    <col min="10284" max="10284" width="11.42578125" style="78" bestFit="1" customWidth="1"/>
    <col min="10285" max="10285" width="6.140625" style="78" customWidth="1"/>
    <col min="10286" max="10286" width="24.5703125" style="78" customWidth="1"/>
    <col min="10287" max="10500" width="11.42578125" style="78"/>
    <col min="10501" max="10501" width="48" style="78" bestFit="1" customWidth="1"/>
    <col min="10502" max="10502" width="10.5703125" style="78" bestFit="1" customWidth="1"/>
    <col min="10503" max="10503" width="12.5703125" style="78" bestFit="1" customWidth="1"/>
    <col min="10504" max="10504" width="11" style="78" bestFit="1" customWidth="1"/>
    <col min="10505" max="10505" width="9.7109375" style="78" bestFit="1" customWidth="1"/>
    <col min="10506" max="10506" width="10.42578125" style="78" bestFit="1" customWidth="1"/>
    <col min="10507" max="10507" width="10.140625" style="78" bestFit="1" customWidth="1"/>
    <col min="10508" max="10508" width="9.5703125" style="78" bestFit="1" customWidth="1"/>
    <col min="10509" max="10509" width="11.7109375" style="78" bestFit="1" customWidth="1"/>
    <col min="10510" max="10510" width="10" style="78" bestFit="1" customWidth="1"/>
    <col min="10511" max="10511" width="9" style="78" bestFit="1" customWidth="1"/>
    <col min="10512" max="10512" width="9.5703125" style="78" bestFit="1" customWidth="1"/>
    <col min="10513" max="10518" width="8.85546875" style="78" bestFit="1" customWidth="1"/>
    <col min="10519" max="10519" width="10.5703125" style="78" bestFit="1" customWidth="1"/>
    <col min="10520" max="10520" width="8.85546875" style="78" bestFit="1" customWidth="1"/>
    <col min="10521" max="10521" width="10.5703125" style="78" bestFit="1" customWidth="1"/>
    <col min="10522" max="10522" width="8.85546875" style="78" bestFit="1" customWidth="1"/>
    <col min="10523" max="10523" width="10.5703125" style="78" bestFit="1" customWidth="1"/>
    <col min="10524" max="10524" width="8.85546875" style="78" bestFit="1" customWidth="1"/>
    <col min="10525" max="10525" width="10.5703125" style="78" bestFit="1" customWidth="1"/>
    <col min="10526" max="10526" width="13.42578125" style="78" bestFit="1" customWidth="1"/>
    <col min="10527" max="10527" width="11.42578125" style="78" bestFit="1" customWidth="1"/>
    <col min="10528" max="10530" width="5.85546875" style="78" customWidth="1"/>
    <col min="10531" max="10531" width="6.140625" style="78" customWidth="1"/>
    <col min="10532" max="10532" width="46.42578125" style="78" bestFit="1" customWidth="1"/>
    <col min="10533" max="10533" width="8.85546875" style="78" bestFit="1" customWidth="1"/>
    <col min="10534" max="10534" width="13.85546875" style="78" customWidth="1"/>
    <col min="10535" max="10535" width="13.140625" style="78" bestFit="1" customWidth="1"/>
    <col min="10536" max="10536" width="12.7109375" style="78" bestFit="1" customWidth="1"/>
    <col min="10537" max="10538" width="12.7109375" style="78" customWidth="1"/>
    <col min="10539" max="10539" width="13.42578125" style="78" bestFit="1" customWidth="1"/>
    <col min="10540" max="10540" width="11.42578125" style="78" bestFit="1" customWidth="1"/>
    <col min="10541" max="10541" width="6.140625" style="78" customWidth="1"/>
    <col min="10542" max="10542" width="24.5703125" style="78" customWidth="1"/>
    <col min="10543" max="10756" width="11.42578125" style="78"/>
    <col min="10757" max="10757" width="48" style="78" bestFit="1" customWidth="1"/>
    <col min="10758" max="10758" width="10.5703125" style="78" bestFit="1" customWidth="1"/>
    <col min="10759" max="10759" width="12.5703125" style="78" bestFit="1" customWidth="1"/>
    <col min="10760" max="10760" width="11" style="78" bestFit="1" customWidth="1"/>
    <col min="10761" max="10761" width="9.7109375" style="78" bestFit="1" customWidth="1"/>
    <col min="10762" max="10762" width="10.42578125" style="78" bestFit="1" customWidth="1"/>
    <col min="10763" max="10763" width="10.140625" style="78" bestFit="1" customWidth="1"/>
    <col min="10764" max="10764" width="9.5703125" style="78" bestFit="1" customWidth="1"/>
    <col min="10765" max="10765" width="11.7109375" style="78" bestFit="1" customWidth="1"/>
    <col min="10766" max="10766" width="10" style="78" bestFit="1" customWidth="1"/>
    <col min="10767" max="10767" width="9" style="78" bestFit="1" customWidth="1"/>
    <col min="10768" max="10768" width="9.5703125" style="78" bestFit="1" customWidth="1"/>
    <col min="10769" max="10774" width="8.85546875" style="78" bestFit="1" customWidth="1"/>
    <col min="10775" max="10775" width="10.5703125" style="78" bestFit="1" customWidth="1"/>
    <col min="10776" max="10776" width="8.85546875" style="78" bestFit="1" customWidth="1"/>
    <col min="10777" max="10777" width="10.5703125" style="78" bestFit="1" customWidth="1"/>
    <col min="10778" max="10778" width="8.85546875" style="78" bestFit="1" customWidth="1"/>
    <col min="10779" max="10779" width="10.5703125" style="78" bestFit="1" customWidth="1"/>
    <col min="10780" max="10780" width="8.85546875" style="78" bestFit="1" customWidth="1"/>
    <col min="10781" max="10781" width="10.5703125" style="78" bestFit="1" customWidth="1"/>
    <col min="10782" max="10782" width="13.42578125" style="78" bestFit="1" customWidth="1"/>
    <col min="10783" max="10783" width="11.42578125" style="78" bestFit="1" customWidth="1"/>
    <col min="10784" max="10786" width="5.85546875" style="78" customWidth="1"/>
    <col min="10787" max="10787" width="6.140625" style="78" customWidth="1"/>
    <col min="10788" max="10788" width="46.42578125" style="78" bestFit="1" customWidth="1"/>
    <col min="10789" max="10789" width="8.85546875" style="78" bestFit="1" customWidth="1"/>
    <col min="10790" max="10790" width="13.85546875" style="78" customWidth="1"/>
    <col min="10791" max="10791" width="13.140625" style="78" bestFit="1" customWidth="1"/>
    <col min="10792" max="10792" width="12.7109375" style="78" bestFit="1" customWidth="1"/>
    <col min="10793" max="10794" width="12.7109375" style="78" customWidth="1"/>
    <col min="10795" max="10795" width="13.42578125" style="78" bestFit="1" customWidth="1"/>
    <col min="10796" max="10796" width="11.42578125" style="78" bestFit="1" customWidth="1"/>
    <col min="10797" max="10797" width="6.140625" style="78" customWidth="1"/>
    <col min="10798" max="10798" width="24.5703125" style="78" customWidth="1"/>
    <col min="10799" max="11012" width="11.42578125" style="78"/>
    <col min="11013" max="11013" width="48" style="78" bestFit="1" customWidth="1"/>
    <col min="11014" max="11014" width="10.5703125" style="78" bestFit="1" customWidth="1"/>
    <col min="11015" max="11015" width="12.5703125" style="78" bestFit="1" customWidth="1"/>
    <col min="11016" max="11016" width="11" style="78" bestFit="1" customWidth="1"/>
    <col min="11017" max="11017" width="9.7109375" style="78" bestFit="1" customWidth="1"/>
    <col min="11018" max="11018" width="10.42578125" style="78" bestFit="1" customWidth="1"/>
    <col min="11019" max="11019" width="10.140625" style="78" bestFit="1" customWidth="1"/>
    <col min="11020" max="11020" width="9.5703125" style="78" bestFit="1" customWidth="1"/>
    <col min="11021" max="11021" width="11.7109375" style="78" bestFit="1" customWidth="1"/>
    <col min="11022" max="11022" width="10" style="78" bestFit="1" customWidth="1"/>
    <col min="11023" max="11023" width="9" style="78" bestFit="1" customWidth="1"/>
    <col min="11024" max="11024" width="9.5703125" style="78" bestFit="1" customWidth="1"/>
    <col min="11025" max="11030" width="8.85546875" style="78" bestFit="1" customWidth="1"/>
    <col min="11031" max="11031" width="10.5703125" style="78" bestFit="1" customWidth="1"/>
    <col min="11032" max="11032" width="8.85546875" style="78" bestFit="1" customWidth="1"/>
    <col min="11033" max="11033" width="10.5703125" style="78" bestFit="1" customWidth="1"/>
    <col min="11034" max="11034" width="8.85546875" style="78" bestFit="1" customWidth="1"/>
    <col min="11035" max="11035" width="10.5703125" style="78" bestFit="1" customWidth="1"/>
    <col min="11036" max="11036" width="8.85546875" style="78" bestFit="1" customWidth="1"/>
    <col min="11037" max="11037" width="10.5703125" style="78" bestFit="1" customWidth="1"/>
    <col min="11038" max="11038" width="13.42578125" style="78" bestFit="1" customWidth="1"/>
    <col min="11039" max="11039" width="11.42578125" style="78" bestFit="1" customWidth="1"/>
    <col min="11040" max="11042" width="5.85546875" style="78" customWidth="1"/>
    <col min="11043" max="11043" width="6.140625" style="78" customWidth="1"/>
    <col min="11044" max="11044" width="46.42578125" style="78" bestFit="1" customWidth="1"/>
    <col min="11045" max="11045" width="8.85546875" style="78" bestFit="1" customWidth="1"/>
    <col min="11046" max="11046" width="13.85546875" style="78" customWidth="1"/>
    <col min="11047" max="11047" width="13.140625" style="78" bestFit="1" customWidth="1"/>
    <col min="11048" max="11048" width="12.7109375" style="78" bestFit="1" customWidth="1"/>
    <col min="11049" max="11050" width="12.7109375" style="78" customWidth="1"/>
    <col min="11051" max="11051" width="13.42578125" style="78" bestFit="1" customWidth="1"/>
    <col min="11052" max="11052" width="11.42578125" style="78" bestFit="1" customWidth="1"/>
    <col min="11053" max="11053" width="6.140625" style="78" customWidth="1"/>
    <col min="11054" max="11054" width="24.5703125" style="78" customWidth="1"/>
    <col min="11055" max="11268" width="11.42578125" style="78"/>
    <col min="11269" max="11269" width="48" style="78" bestFit="1" customWidth="1"/>
    <col min="11270" max="11270" width="10.5703125" style="78" bestFit="1" customWidth="1"/>
    <col min="11271" max="11271" width="12.5703125" style="78" bestFit="1" customWidth="1"/>
    <col min="11272" max="11272" width="11" style="78" bestFit="1" customWidth="1"/>
    <col min="11273" max="11273" width="9.7109375" style="78" bestFit="1" customWidth="1"/>
    <col min="11274" max="11274" width="10.42578125" style="78" bestFit="1" customWidth="1"/>
    <col min="11275" max="11275" width="10.140625" style="78" bestFit="1" customWidth="1"/>
    <col min="11276" max="11276" width="9.5703125" style="78" bestFit="1" customWidth="1"/>
    <col min="11277" max="11277" width="11.7109375" style="78" bestFit="1" customWidth="1"/>
    <col min="11278" max="11278" width="10" style="78" bestFit="1" customWidth="1"/>
    <col min="11279" max="11279" width="9" style="78" bestFit="1" customWidth="1"/>
    <col min="11280" max="11280" width="9.5703125" style="78" bestFit="1" customWidth="1"/>
    <col min="11281" max="11286" width="8.85546875" style="78" bestFit="1" customWidth="1"/>
    <col min="11287" max="11287" width="10.5703125" style="78" bestFit="1" customWidth="1"/>
    <col min="11288" max="11288" width="8.85546875" style="78" bestFit="1" customWidth="1"/>
    <col min="11289" max="11289" width="10.5703125" style="78" bestFit="1" customWidth="1"/>
    <col min="11290" max="11290" width="8.85546875" style="78" bestFit="1" customWidth="1"/>
    <col min="11291" max="11291" width="10.5703125" style="78" bestFit="1" customWidth="1"/>
    <col min="11292" max="11292" width="8.85546875" style="78" bestFit="1" customWidth="1"/>
    <col min="11293" max="11293" width="10.5703125" style="78" bestFit="1" customWidth="1"/>
    <col min="11294" max="11294" width="13.42578125" style="78" bestFit="1" customWidth="1"/>
    <col min="11295" max="11295" width="11.42578125" style="78" bestFit="1" customWidth="1"/>
    <col min="11296" max="11298" width="5.85546875" style="78" customWidth="1"/>
    <col min="11299" max="11299" width="6.140625" style="78" customWidth="1"/>
    <col min="11300" max="11300" width="46.42578125" style="78" bestFit="1" customWidth="1"/>
    <col min="11301" max="11301" width="8.85546875" style="78" bestFit="1" customWidth="1"/>
    <col min="11302" max="11302" width="13.85546875" style="78" customWidth="1"/>
    <col min="11303" max="11303" width="13.140625" style="78" bestFit="1" customWidth="1"/>
    <col min="11304" max="11304" width="12.7109375" style="78" bestFit="1" customWidth="1"/>
    <col min="11305" max="11306" width="12.7109375" style="78" customWidth="1"/>
    <col min="11307" max="11307" width="13.42578125" style="78" bestFit="1" customWidth="1"/>
    <col min="11308" max="11308" width="11.42578125" style="78" bestFit="1" customWidth="1"/>
    <col min="11309" max="11309" width="6.140625" style="78" customWidth="1"/>
    <col min="11310" max="11310" width="24.5703125" style="78" customWidth="1"/>
    <col min="11311" max="11524" width="11.42578125" style="78"/>
    <col min="11525" max="11525" width="48" style="78" bestFit="1" customWidth="1"/>
    <col min="11526" max="11526" width="10.5703125" style="78" bestFit="1" customWidth="1"/>
    <col min="11527" max="11527" width="12.5703125" style="78" bestFit="1" customWidth="1"/>
    <col min="11528" max="11528" width="11" style="78" bestFit="1" customWidth="1"/>
    <col min="11529" max="11529" width="9.7109375" style="78" bestFit="1" customWidth="1"/>
    <col min="11530" max="11530" width="10.42578125" style="78" bestFit="1" customWidth="1"/>
    <col min="11531" max="11531" width="10.140625" style="78" bestFit="1" customWidth="1"/>
    <col min="11532" max="11532" width="9.5703125" style="78" bestFit="1" customWidth="1"/>
    <col min="11533" max="11533" width="11.7109375" style="78" bestFit="1" customWidth="1"/>
    <col min="11534" max="11534" width="10" style="78" bestFit="1" customWidth="1"/>
    <col min="11535" max="11535" width="9" style="78" bestFit="1" customWidth="1"/>
    <col min="11536" max="11536" width="9.5703125" style="78" bestFit="1" customWidth="1"/>
    <col min="11537" max="11542" width="8.85546875" style="78" bestFit="1" customWidth="1"/>
    <col min="11543" max="11543" width="10.5703125" style="78" bestFit="1" customWidth="1"/>
    <col min="11544" max="11544" width="8.85546875" style="78" bestFit="1" customWidth="1"/>
    <col min="11545" max="11545" width="10.5703125" style="78" bestFit="1" customWidth="1"/>
    <col min="11546" max="11546" width="8.85546875" style="78" bestFit="1" customWidth="1"/>
    <col min="11547" max="11547" width="10.5703125" style="78" bestFit="1" customWidth="1"/>
    <col min="11548" max="11548" width="8.85546875" style="78" bestFit="1" customWidth="1"/>
    <col min="11549" max="11549" width="10.5703125" style="78" bestFit="1" customWidth="1"/>
    <col min="11550" max="11550" width="13.42578125" style="78" bestFit="1" customWidth="1"/>
    <col min="11551" max="11551" width="11.42578125" style="78" bestFit="1" customWidth="1"/>
    <col min="11552" max="11554" width="5.85546875" style="78" customWidth="1"/>
    <col min="11555" max="11555" width="6.140625" style="78" customWidth="1"/>
    <col min="11556" max="11556" width="46.42578125" style="78" bestFit="1" customWidth="1"/>
    <col min="11557" max="11557" width="8.85546875" style="78" bestFit="1" customWidth="1"/>
    <col min="11558" max="11558" width="13.85546875" style="78" customWidth="1"/>
    <col min="11559" max="11559" width="13.140625" style="78" bestFit="1" customWidth="1"/>
    <col min="11560" max="11560" width="12.7109375" style="78" bestFit="1" customWidth="1"/>
    <col min="11561" max="11562" width="12.7109375" style="78" customWidth="1"/>
    <col min="11563" max="11563" width="13.42578125" style="78" bestFit="1" customWidth="1"/>
    <col min="11564" max="11564" width="11.42578125" style="78" bestFit="1" customWidth="1"/>
    <col min="11565" max="11565" width="6.140625" style="78" customWidth="1"/>
    <col min="11566" max="11566" width="24.5703125" style="78" customWidth="1"/>
    <col min="11567" max="11780" width="11.42578125" style="78"/>
    <col min="11781" max="11781" width="48" style="78" bestFit="1" customWidth="1"/>
    <col min="11782" max="11782" width="10.5703125" style="78" bestFit="1" customWidth="1"/>
    <col min="11783" max="11783" width="12.5703125" style="78" bestFit="1" customWidth="1"/>
    <col min="11784" max="11784" width="11" style="78" bestFit="1" customWidth="1"/>
    <col min="11785" max="11785" width="9.7109375" style="78" bestFit="1" customWidth="1"/>
    <col min="11786" max="11786" width="10.42578125" style="78" bestFit="1" customWidth="1"/>
    <col min="11787" max="11787" width="10.140625" style="78" bestFit="1" customWidth="1"/>
    <col min="11788" max="11788" width="9.5703125" style="78" bestFit="1" customWidth="1"/>
    <col min="11789" max="11789" width="11.7109375" style="78" bestFit="1" customWidth="1"/>
    <col min="11790" max="11790" width="10" style="78" bestFit="1" customWidth="1"/>
    <col min="11791" max="11791" width="9" style="78" bestFit="1" customWidth="1"/>
    <col min="11792" max="11792" width="9.5703125" style="78" bestFit="1" customWidth="1"/>
    <col min="11793" max="11798" width="8.85546875" style="78" bestFit="1" customWidth="1"/>
    <col min="11799" max="11799" width="10.5703125" style="78" bestFit="1" customWidth="1"/>
    <col min="11800" max="11800" width="8.85546875" style="78" bestFit="1" customWidth="1"/>
    <col min="11801" max="11801" width="10.5703125" style="78" bestFit="1" customWidth="1"/>
    <col min="11802" max="11802" width="8.85546875" style="78" bestFit="1" customWidth="1"/>
    <col min="11803" max="11803" width="10.5703125" style="78" bestFit="1" customWidth="1"/>
    <col min="11804" max="11804" width="8.85546875" style="78" bestFit="1" customWidth="1"/>
    <col min="11805" max="11805" width="10.5703125" style="78" bestFit="1" customWidth="1"/>
    <col min="11806" max="11806" width="13.42578125" style="78" bestFit="1" customWidth="1"/>
    <col min="11807" max="11807" width="11.42578125" style="78" bestFit="1" customWidth="1"/>
    <col min="11808" max="11810" width="5.85546875" style="78" customWidth="1"/>
    <col min="11811" max="11811" width="6.140625" style="78" customWidth="1"/>
    <col min="11812" max="11812" width="46.42578125" style="78" bestFit="1" customWidth="1"/>
    <col min="11813" max="11813" width="8.85546875" style="78" bestFit="1" customWidth="1"/>
    <col min="11814" max="11814" width="13.85546875" style="78" customWidth="1"/>
    <col min="11815" max="11815" width="13.140625" style="78" bestFit="1" customWidth="1"/>
    <col min="11816" max="11816" width="12.7109375" style="78" bestFit="1" customWidth="1"/>
    <col min="11817" max="11818" width="12.7109375" style="78" customWidth="1"/>
    <col min="11819" max="11819" width="13.42578125" style="78" bestFit="1" customWidth="1"/>
    <col min="11820" max="11820" width="11.42578125" style="78" bestFit="1" customWidth="1"/>
    <col min="11821" max="11821" width="6.140625" style="78" customWidth="1"/>
    <col min="11822" max="11822" width="24.5703125" style="78" customWidth="1"/>
    <col min="11823" max="12036" width="11.42578125" style="78"/>
    <col min="12037" max="12037" width="48" style="78" bestFit="1" customWidth="1"/>
    <col min="12038" max="12038" width="10.5703125" style="78" bestFit="1" customWidth="1"/>
    <col min="12039" max="12039" width="12.5703125" style="78" bestFit="1" customWidth="1"/>
    <col min="12040" max="12040" width="11" style="78" bestFit="1" customWidth="1"/>
    <col min="12041" max="12041" width="9.7109375" style="78" bestFit="1" customWidth="1"/>
    <col min="12042" max="12042" width="10.42578125" style="78" bestFit="1" customWidth="1"/>
    <col min="12043" max="12043" width="10.140625" style="78" bestFit="1" customWidth="1"/>
    <col min="12044" max="12044" width="9.5703125" style="78" bestFit="1" customWidth="1"/>
    <col min="12045" max="12045" width="11.7109375" style="78" bestFit="1" customWidth="1"/>
    <col min="12046" max="12046" width="10" style="78" bestFit="1" customWidth="1"/>
    <col min="12047" max="12047" width="9" style="78" bestFit="1" customWidth="1"/>
    <col min="12048" max="12048" width="9.5703125" style="78" bestFit="1" customWidth="1"/>
    <col min="12049" max="12054" width="8.85546875" style="78" bestFit="1" customWidth="1"/>
    <col min="12055" max="12055" width="10.5703125" style="78" bestFit="1" customWidth="1"/>
    <col min="12056" max="12056" width="8.85546875" style="78" bestFit="1" customWidth="1"/>
    <col min="12057" max="12057" width="10.5703125" style="78" bestFit="1" customWidth="1"/>
    <col min="12058" max="12058" width="8.85546875" style="78" bestFit="1" customWidth="1"/>
    <col min="12059" max="12059" width="10.5703125" style="78" bestFit="1" customWidth="1"/>
    <col min="12060" max="12060" width="8.85546875" style="78" bestFit="1" customWidth="1"/>
    <col min="12061" max="12061" width="10.5703125" style="78" bestFit="1" customWidth="1"/>
    <col min="12062" max="12062" width="13.42578125" style="78" bestFit="1" customWidth="1"/>
    <col min="12063" max="12063" width="11.42578125" style="78" bestFit="1" customWidth="1"/>
    <col min="12064" max="12066" width="5.85546875" style="78" customWidth="1"/>
    <col min="12067" max="12067" width="6.140625" style="78" customWidth="1"/>
    <col min="12068" max="12068" width="46.42578125" style="78" bestFit="1" customWidth="1"/>
    <col min="12069" max="12069" width="8.85546875" style="78" bestFit="1" customWidth="1"/>
    <col min="12070" max="12070" width="13.85546875" style="78" customWidth="1"/>
    <col min="12071" max="12071" width="13.140625" style="78" bestFit="1" customWidth="1"/>
    <col min="12072" max="12072" width="12.7109375" style="78" bestFit="1" customWidth="1"/>
    <col min="12073" max="12074" width="12.7109375" style="78" customWidth="1"/>
    <col min="12075" max="12075" width="13.42578125" style="78" bestFit="1" customWidth="1"/>
    <col min="12076" max="12076" width="11.42578125" style="78" bestFit="1" customWidth="1"/>
    <col min="12077" max="12077" width="6.140625" style="78" customWidth="1"/>
    <col min="12078" max="12078" width="24.5703125" style="78" customWidth="1"/>
    <col min="12079" max="12292" width="11.42578125" style="78"/>
    <col min="12293" max="12293" width="48" style="78" bestFit="1" customWidth="1"/>
    <col min="12294" max="12294" width="10.5703125" style="78" bestFit="1" customWidth="1"/>
    <col min="12295" max="12295" width="12.5703125" style="78" bestFit="1" customWidth="1"/>
    <col min="12296" max="12296" width="11" style="78" bestFit="1" customWidth="1"/>
    <col min="12297" max="12297" width="9.7109375" style="78" bestFit="1" customWidth="1"/>
    <col min="12298" max="12298" width="10.42578125" style="78" bestFit="1" customWidth="1"/>
    <col min="12299" max="12299" width="10.140625" style="78" bestFit="1" customWidth="1"/>
    <col min="12300" max="12300" width="9.5703125" style="78" bestFit="1" customWidth="1"/>
    <col min="12301" max="12301" width="11.7109375" style="78" bestFit="1" customWidth="1"/>
    <col min="12302" max="12302" width="10" style="78" bestFit="1" customWidth="1"/>
    <col min="12303" max="12303" width="9" style="78" bestFit="1" customWidth="1"/>
    <col min="12304" max="12304" width="9.5703125" style="78" bestFit="1" customWidth="1"/>
    <col min="12305" max="12310" width="8.85546875" style="78" bestFit="1" customWidth="1"/>
    <col min="12311" max="12311" width="10.5703125" style="78" bestFit="1" customWidth="1"/>
    <col min="12312" max="12312" width="8.85546875" style="78" bestFit="1" customWidth="1"/>
    <col min="12313" max="12313" width="10.5703125" style="78" bestFit="1" customWidth="1"/>
    <col min="12314" max="12314" width="8.85546875" style="78" bestFit="1" customWidth="1"/>
    <col min="12315" max="12315" width="10.5703125" style="78" bestFit="1" customWidth="1"/>
    <col min="12316" max="12316" width="8.85546875" style="78" bestFit="1" customWidth="1"/>
    <col min="12317" max="12317" width="10.5703125" style="78" bestFit="1" customWidth="1"/>
    <col min="12318" max="12318" width="13.42578125" style="78" bestFit="1" customWidth="1"/>
    <col min="12319" max="12319" width="11.42578125" style="78" bestFit="1" customWidth="1"/>
    <col min="12320" max="12322" width="5.85546875" style="78" customWidth="1"/>
    <col min="12323" max="12323" width="6.140625" style="78" customWidth="1"/>
    <col min="12324" max="12324" width="46.42578125" style="78" bestFit="1" customWidth="1"/>
    <col min="12325" max="12325" width="8.85546875" style="78" bestFit="1" customWidth="1"/>
    <col min="12326" max="12326" width="13.85546875" style="78" customWidth="1"/>
    <col min="12327" max="12327" width="13.140625" style="78" bestFit="1" customWidth="1"/>
    <col min="12328" max="12328" width="12.7109375" style="78" bestFit="1" customWidth="1"/>
    <col min="12329" max="12330" width="12.7109375" style="78" customWidth="1"/>
    <col min="12331" max="12331" width="13.42578125" style="78" bestFit="1" customWidth="1"/>
    <col min="12332" max="12332" width="11.42578125" style="78" bestFit="1" customWidth="1"/>
    <col min="12333" max="12333" width="6.140625" style="78" customWidth="1"/>
    <col min="12334" max="12334" width="24.5703125" style="78" customWidth="1"/>
    <col min="12335" max="12548" width="11.42578125" style="78"/>
    <col min="12549" max="12549" width="48" style="78" bestFit="1" customWidth="1"/>
    <col min="12550" max="12550" width="10.5703125" style="78" bestFit="1" customWidth="1"/>
    <col min="12551" max="12551" width="12.5703125" style="78" bestFit="1" customWidth="1"/>
    <col min="12552" max="12552" width="11" style="78" bestFit="1" customWidth="1"/>
    <col min="12553" max="12553" width="9.7109375" style="78" bestFit="1" customWidth="1"/>
    <col min="12554" max="12554" width="10.42578125" style="78" bestFit="1" customWidth="1"/>
    <col min="12555" max="12555" width="10.140625" style="78" bestFit="1" customWidth="1"/>
    <col min="12556" max="12556" width="9.5703125" style="78" bestFit="1" customWidth="1"/>
    <col min="12557" max="12557" width="11.7109375" style="78" bestFit="1" customWidth="1"/>
    <col min="12558" max="12558" width="10" style="78" bestFit="1" customWidth="1"/>
    <col min="12559" max="12559" width="9" style="78" bestFit="1" customWidth="1"/>
    <col min="12560" max="12560" width="9.5703125" style="78" bestFit="1" customWidth="1"/>
    <col min="12561" max="12566" width="8.85546875" style="78" bestFit="1" customWidth="1"/>
    <col min="12567" max="12567" width="10.5703125" style="78" bestFit="1" customWidth="1"/>
    <col min="12568" max="12568" width="8.85546875" style="78" bestFit="1" customWidth="1"/>
    <col min="12569" max="12569" width="10.5703125" style="78" bestFit="1" customWidth="1"/>
    <col min="12570" max="12570" width="8.85546875" style="78" bestFit="1" customWidth="1"/>
    <col min="12571" max="12571" width="10.5703125" style="78" bestFit="1" customWidth="1"/>
    <col min="12572" max="12572" width="8.85546875" style="78" bestFit="1" customWidth="1"/>
    <col min="12573" max="12573" width="10.5703125" style="78" bestFit="1" customWidth="1"/>
    <col min="12574" max="12574" width="13.42578125" style="78" bestFit="1" customWidth="1"/>
    <col min="12575" max="12575" width="11.42578125" style="78" bestFit="1" customWidth="1"/>
    <col min="12576" max="12578" width="5.85546875" style="78" customWidth="1"/>
    <col min="12579" max="12579" width="6.140625" style="78" customWidth="1"/>
    <col min="12580" max="12580" width="46.42578125" style="78" bestFit="1" customWidth="1"/>
    <col min="12581" max="12581" width="8.85546875" style="78" bestFit="1" customWidth="1"/>
    <col min="12582" max="12582" width="13.85546875" style="78" customWidth="1"/>
    <col min="12583" max="12583" width="13.140625" style="78" bestFit="1" customWidth="1"/>
    <col min="12584" max="12584" width="12.7109375" style="78" bestFit="1" customWidth="1"/>
    <col min="12585" max="12586" width="12.7109375" style="78" customWidth="1"/>
    <col min="12587" max="12587" width="13.42578125" style="78" bestFit="1" customWidth="1"/>
    <col min="12588" max="12588" width="11.42578125" style="78" bestFit="1" customWidth="1"/>
    <col min="12589" max="12589" width="6.140625" style="78" customWidth="1"/>
    <col min="12590" max="12590" width="24.5703125" style="78" customWidth="1"/>
    <col min="12591" max="12804" width="11.42578125" style="78"/>
    <col min="12805" max="12805" width="48" style="78" bestFit="1" customWidth="1"/>
    <col min="12806" max="12806" width="10.5703125" style="78" bestFit="1" customWidth="1"/>
    <col min="12807" max="12807" width="12.5703125" style="78" bestFit="1" customWidth="1"/>
    <col min="12808" max="12808" width="11" style="78" bestFit="1" customWidth="1"/>
    <col min="12809" max="12809" width="9.7109375" style="78" bestFit="1" customWidth="1"/>
    <col min="12810" max="12810" width="10.42578125" style="78" bestFit="1" customWidth="1"/>
    <col min="12811" max="12811" width="10.140625" style="78" bestFit="1" customWidth="1"/>
    <col min="12812" max="12812" width="9.5703125" style="78" bestFit="1" customWidth="1"/>
    <col min="12813" max="12813" width="11.7109375" style="78" bestFit="1" customWidth="1"/>
    <col min="12814" max="12814" width="10" style="78" bestFit="1" customWidth="1"/>
    <col min="12815" max="12815" width="9" style="78" bestFit="1" customWidth="1"/>
    <col min="12816" max="12816" width="9.5703125" style="78" bestFit="1" customWidth="1"/>
    <col min="12817" max="12822" width="8.85546875" style="78" bestFit="1" customWidth="1"/>
    <col min="12823" max="12823" width="10.5703125" style="78" bestFit="1" customWidth="1"/>
    <col min="12824" max="12824" width="8.85546875" style="78" bestFit="1" customWidth="1"/>
    <col min="12825" max="12825" width="10.5703125" style="78" bestFit="1" customWidth="1"/>
    <col min="12826" max="12826" width="8.85546875" style="78" bestFit="1" customWidth="1"/>
    <col min="12827" max="12827" width="10.5703125" style="78" bestFit="1" customWidth="1"/>
    <col min="12828" max="12828" width="8.85546875" style="78" bestFit="1" customWidth="1"/>
    <col min="12829" max="12829" width="10.5703125" style="78" bestFit="1" customWidth="1"/>
    <col min="12830" max="12830" width="13.42578125" style="78" bestFit="1" customWidth="1"/>
    <col min="12831" max="12831" width="11.42578125" style="78" bestFit="1" customWidth="1"/>
    <col min="12832" max="12834" width="5.85546875" style="78" customWidth="1"/>
    <col min="12835" max="12835" width="6.140625" style="78" customWidth="1"/>
    <col min="12836" max="12836" width="46.42578125" style="78" bestFit="1" customWidth="1"/>
    <col min="12837" max="12837" width="8.85546875" style="78" bestFit="1" customWidth="1"/>
    <col min="12838" max="12838" width="13.85546875" style="78" customWidth="1"/>
    <col min="12839" max="12839" width="13.140625" style="78" bestFit="1" customWidth="1"/>
    <col min="12840" max="12840" width="12.7109375" style="78" bestFit="1" customWidth="1"/>
    <col min="12841" max="12842" width="12.7109375" style="78" customWidth="1"/>
    <col min="12843" max="12843" width="13.42578125" style="78" bestFit="1" customWidth="1"/>
    <col min="12844" max="12844" width="11.42578125" style="78" bestFit="1" customWidth="1"/>
    <col min="12845" max="12845" width="6.140625" style="78" customWidth="1"/>
    <col min="12846" max="12846" width="24.5703125" style="78" customWidth="1"/>
    <col min="12847" max="13060" width="11.42578125" style="78"/>
    <col min="13061" max="13061" width="48" style="78" bestFit="1" customWidth="1"/>
    <col min="13062" max="13062" width="10.5703125" style="78" bestFit="1" customWidth="1"/>
    <col min="13063" max="13063" width="12.5703125" style="78" bestFit="1" customWidth="1"/>
    <col min="13064" max="13064" width="11" style="78" bestFit="1" customWidth="1"/>
    <col min="13065" max="13065" width="9.7109375" style="78" bestFit="1" customWidth="1"/>
    <col min="13066" max="13066" width="10.42578125" style="78" bestFit="1" customWidth="1"/>
    <col min="13067" max="13067" width="10.140625" style="78" bestFit="1" customWidth="1"/>
    <col min="13068" max="13068" width="9.5703125" style="78" bestFit="1" customWidth="1"/>
    <col min="13069" max="13069" width="11.7109375" style="78" bestFit="1" customWidth="1"/>
    <col min="13070" max="13070" width="10" style="78" bestFit="1" customWidth="1"/>
    <col min="13071" max="13071" width="9" style="78" bestFit="1" customWidth="1"/>
    <col min="13072" max="13072" width="9.5703125" style="78" bestFit="1" customWidth="1"/>
    <col min="13073" max="13078" width="8.85546875" style="78" bestFit="1" customWidth="1"/>
    <col min="13079" max="13079" width="10.5703125" style="78" bestFit="1" customWidth="1"/>
    <col min="13080" max="13080" width="8.85546875" style="78" bestFit="1" customWidth="1"/>
    <col min="13081" max="13081" width="10.5703125" style="78" bestFit="1" customWidth="1"/>
    <col min="13082" max="13082" width="8.85546875" style="78" bestFit="1" customWidth="1"/>
    <col min="13083" max="13083" width="10.5703125" style="78" bestFit="1" customWidth="1"/>
    <col min="13084" max="13084" width="8.85546875" style="78" bestFit="1" customWidth="1"/>
    <col min="13085" max="13085" width="10.5703125" style="78" bestFit="1" customWidth="1"/>
    <col min="13086" max="13086" width="13.42578125" style="78" bestFit="1" customWidth="1"/>
    <col min="13087" max="13087" width="11.42578125" style="78" bestFit="1" customWidth="1"/>
    <col min="13088" max="13090" width="5.85546875" style="78" customWidth="1"/>
    <col min="13091" max="13091" width="6.140625" style="78" customWidth="1"/>
    <col min="13092" max="13092" width="46.42578125" style="78" bestFit="1" customWidth="1"/>
    <col min="13093" max="13093" width="8.85546875" style="78" bestFit="1" customWidth="1"/>
    <col min="13094" max="13094" width="13.85546875" style="78" customWidth="1"/>
    <col min="13095" max="13095" width="13.140625" style="78" bestFit="1" customWidth="1"/>
    <col min="13096" max="13096" width="12.7109375" style="78" bestFit="1" customWidth="1"/>
    <col min="13097" max="13098" width="12.7109375" style="78" customWidth="1"/>
    <col min="13099" max="13099" width="13.42578125" style="78" bestFit="1" customWidth="1"/>
    <col min="13100" max="13100" width="11.42578125" style="78" bestFit="1" customWidth="1"/>
    <col min="13101" max="13101" width="6.140625" style="78" customWidth="1"/>
    <col min="13102" max="13102" width="24.5703125" style="78" customWidth="1"/>
    <col min="13103" max="13316" width="11.42578125" style="78"/>
    <col min="13317" max="13317" width="48" style="78" bestFit="1" customWidth="1"/>
    <col min="13318" max="13318" width="10.5703125" style="78" bestFit="1" customWidth="1"/>
    <col min="13319" max="13319" width="12.5703125" style="78" bestFit="1" customWidth="1"/>
    <col min="13320" max="13320" width="11" style="78" bestFit="1" customWidth="1"/>
    <col min="13321" max="13321" width="9.7109375" style="78" bestFit="1" customWidth="1"/>
    <col min="13322" max="13322" width="10.42578125" style="78" bestFit="1" customWidth="1"/>
    <col min="13323" max="13323" width="10.140625" style="78" bestFit="1" customWidth="1"/>
    <col min="13324" max="13324" width="9.5703125" style="78" bestFit="1" customWidth="1"/>
    <col min="13325" max="13325" width="11.7109375" style="78" bestFit="1" customWidth="1"/>
    <col min="13326" max="13326" width="10" style="78" bestFit="1" customWidth="1"/>
    <col min="13327" max="13327" width="9" style="78" bestFit="1" customWidth="1"/>
    <col min="13328" max="13328" width="9.5703125" style="78" bestFit="1" customWidth="1"/>
    <col min="13329" max="13334" width="8.85546875" style="78" bestFit="1" customWidth="1"/>
    <col min="13335" max="13335" width="10.5703125" style="78" bestFit="1" customWidth="1"/>
    <col min="13336" max="13336" width="8.85546875" style="78" bestFit="1" customWidth="1"/>
    <col min="13337" max="13337" width="10.5703125" style="78" bestFit="1" customWidth="1"/>
    <col min="13338" max="13338" width="8.85546875" style="78" bestFit="1" customWidth="1"/>
    <col min="13339" max="13339" width="10.5703125" style="78" bestFit="1" customWidth="1"/>
    <col min="13340" max="13340" width="8.85546875" style="78" bestFit="1" customWidth="1"/>
    <col min="13341" max="13341" width="10.5703125" style="78" bestFit="1" customWidth="1"/>
    <col min="13342" max="13342" width="13.42578125" style="78" bestFit="1" customWidth="1"/>
    <col min="13343" max="13343" width="11.42578125" style="78" bestFit="1" customWidth="1"/>
    <col min="13344" max="13346" width="5.85546875" style="78" customWidth="1"/>
    <col min="13347" max="13347" width="6.140625" style="78" customWidth="1"/>
    <col min="13348" max="13348" width="46.42578125" style="78" bestFit="1" customWidth="1"/>
    <col min="13349" max="13349" width="8.85546875" style="78" bestFit="1" customWidth="1"/>
    <col min="13350" max="13350" width="13.85546875" style="78" customWidth="1"/>
    <col min="13351" max="13351" width="13.140625" style="78" bestFit="1" customWidth="1"/>
    <col min="13352" max="13352" width="12.7109375" style="78" bestFit="1" customWidth="1"/>
    <col min="13353" max="13354" width="12.7109375" style="78" customWidth="1"/>
    <col min="13355" max="13355" width="13.42578125" style="78" bestFit="1" customWidth="1"/>
    <col min="13356" max="13356" width="11.42578125" style="78" bestFit="1" customWidth="1"/>
    <col min="13357" max="13357" width="6.140625" style="78" customWidth="1"/>
    <col min="13358" max="13358" width="24.5703125" style="78" customWidth="1"/>
    <col min="13359" max="13572" width="11.42578125" style="78"/>
    <col min="13573" max="13573" width="48" style="78" bestFit="1" customWidth="1"/>
    <col min="13574" max="13574" width="10.5703125" style="78" bestFit="1" customWidth="1"/>
    <col min="13575" max="13575" width="12.5703125" style="78" bestFit="1" customWidth="1"/>
    <col min="13576" max="13576" width="11" style="78" bestFit="1" customWidth="1"/>
    <col min="13577" max="13577" width="9.7109375" style="78" bestFit="1" customWidth="1"/>
    <col min="13578" max="13578" width="10.42578125" style="78" bestFit="1" customWidth="1"/>
    <col min="13579" max="13579" width="10.140625" style="78" bestFit="1" customWidth="1"/>
    <col min="13580" max="13580" width="9.5703125" style="78" bestFit="1" customWidth="1"/>
    <col min="13581" max="13581" width="11.7109375" style="78" bestFit="1" customWidth="1"/>
    <col min="13582" max="13582" width="10" style="78" bestFit="1" customWidth="1"/>
    <col min="13583" max="13583" width="9" style="78" bestFit="1" customWidth="1"/>
    <col min="13584" max="13584" width="9.5703125" style="78" bestFit="1" customWidth="1"/>
    <col min="13585" max="13590" width="8.85546875" style="78" bestFit="1" customWidth="1"/>
    <col min="13591" max="13591" width="10.5703125" style="78" bestFit="1" customWidth="1"/>
    <col min="13592" max="13592" width="8.85546875" style="78" bestFit="1" customWidth="1"/>
    <col min="13593" max="13593" width="10.5703125" style="78" bestFit="1" customWidth="1"/>
    <col min="13594" max="13594" width="8.85546875" style="78" bestFit="1" customWidth="1"/>
    <col min="13595" max="13595" width="10.5703125" style="78" bestFit="1" customWidth="1"/>
    <col min="13596" max="13596" width="8.85546875" style="78" bestFit="1" customWidth="1"/>
    <col min="13597" max="13597" width="10.5703125" style="78" bestFit="1" customWidth="1"/>
    <col min="13598" max="13598" width="13.42578125" style="78" bestFit="1" customWidth="1"/>
    <col min="13599" max="13599" width="11.42578125" style="78" bestFit="1" customWidth="1"/>
    <col min="13600" max="13602" width="5.85546875" style="78" customWidth="1"/>
    <col min="13603" max="13603" width="6.140625" style="78" customWidth="1"/>
    <col min="13604" max="13604" width="46.42578125" style="78" bestFit="1" customWidth="1"/>
    <col min="13605" max="13605" width="8.85546875" style="78" bestFit="1" customWidth="1"/>
    <col min="13606" max="13606" width="13.85546875" style="78" customWidth="1"/>
    <col min="13607" max="13607" width="13.140625" style="78" bestFit="1" customWidth="1"/>
    <col min="13608" max="13608" width="12.7109375" style="78" bestFit="1" customWidth="1"/>
    <col min="13609" max="13610" width="12.7109375" style="78" customWidth="1"/>
    <col min="13611" max="13611" width="13.42578125" style="78" bestFit="1" customWidth="1"/>
    <col min="13612" max="13612" width="11.42578125" style="78" bestFit="1" customWidth="1"/>
    <col min="13613" max="13613" width="6.140625" style="78" customWidth="1"/>
    <col min="13614" max="13614" width="24.5703125" style="78" customWidth="1"/>
    <col min="13615" max="13828" width="11.42578125" style="78"/>
    <col min="13829" max="13829" width="48" style="78" bestFit="1" customWidth="1"/>
    <col min="13830" max="13830" width="10.5703125" style="78" bestFit="1" customWidth="1"/>
    <col min="13831" max="13831" width="12.5703125" style="78" bestFit="1" customWidth="1"/>
    <col min="13832" max="13832" width="11" style="78" bestFit="1" customWidth="1"/>
    <col min="13833" max="13833" width="9.7109375" style="78" bestFit="1" customWidth="1"/>
    <col min="13834" max="13834" width="10.42578125" style="78" bestFit="1" customWidth="1"/>
    <col min="13835" max="13835" width="10.140625" style="78" bestFit="1" customWidth="1"/>
    <col min="13836" max="13836" width="9.5703125" style="78" bestFit="1" customWidth="1"/>
    <col min="13837" max="13837" width="11.7109375" style="78" bestFit="1" customWidth="1"/>
    <col min="13838" max="13838" width="10" style="78" bestFit="1" customWidth="1"/>
    <col min="13839" max="13839" width="9" style="78" bestFit="1" customWidth="1"/>
    <col min="13840" max="13840" width="9.5703125" style="78" bestFit="1" customWidth="1"/>
    <col min="13841" max="13846" width="8.85546875" style="78" bestFit="1" customWidth="1"/>
    <col min="13847" max="13847" width="10.5703125" style="78" bestFit="1" customWidth="1"/>
    <col min="13848" max="13848" width="8.85546875" style="78" bestFit="1" customWidth="1"/>
    <col min="13849" max="13849" width="10.5703125" style="78" bestFit="1" customWidth="1"/>
    <col min="13850" max="13850" width="8.85546875" style="78" bestFit="1" customWidth="1"/>
    <col min="13851" max="13851" width="10.5703125" style="78" bestFit="1" customWidth="1"/>
    <col min="13852" max="13852" width="8.85546875" style="78" bestFit="1" customWidth="1"/>
    <col min="13853" max="13853" width="10.5703125" style="78" bestFit="1" customWidth="1"/>
    <col min="13854" max="13854" width="13.42578125" style="78" bestFit="1" customWidth="1"/>
    <col min="13855" max="13855" width="11.42578125" style="78" bestFit="1" customWidth="1"/>
    <col min="13856" max="13858" width="5.85546875" style="78" customWidth="1"/>
    <col min="13859" max="13859" width="6.140625" style="78" customWidth="1"/>
    <col min="13860" max="13860" width="46.42578125" style="78" bestFit="1" customWidth="1"/>
    <col min="13861" max="13861" width="8.85546875" style="78" bestFit="1" customWidth="1"/>
    <col min="13862" max="13862" width="13.85546875" style="78" customWidth="1"/>
    <col min="13863" max="13863" width="13.140625" style="78" bestFit="1" customWidth="1"/>
    <col min="13864" max="13864" width="12.7109375" style="78" bestFit="1" customWidth="1"/>
    <col min="13865" max="13866" width="12.7109375" style="78" customWidth="1"/>
    <col min="13867" max="13867" width="13.42578125" style="78" bestFit="1" customWidth="1"/>
    <col min="13868" max="13868" width="11.42578125" style="78" bestFit="1" customWidth="1"/>
    <col min="13869" max="13869" width="6.140625" style="78" customWidth="1"/>
    <col min="13870" max="13870" width="24.5703125" style="78" customWidth="1"/>
    <col min="13871" max="14084" width="11.42578125" style="78"/>
    <col min="14085" max="14085" width="48" style="78" bestFit="1" customWidth="1"/>
    <col min="14086" max="14086" width="10.5703125" style="78" bestFit="1" customWidth="1"/>
    <col min="14087" max="14087" width="12.5703125" style="78" bestFit="1" customWidth="1"/>
    <col min="14088" max="14088" width="11" style="78" bestFit="1" customWidth="1"/>
    <col min="14089" max="14089" width="9.7109375" style="78" bestFit="1" customWidth="1"/>
    <col min="14090" max="14090" width="10.42578125" style="78" bestFit="1" customWidth="1"/>
    <col min="14091" max="14091" width="10.140625" style="78" bestFit="1" customWidth="1"/>
    <col min="14092" max="14092" width="9.5703125" style="78" bestFit="1" customWidth="1"/>
    <col min="14093" max="14093" width="11.7109375" style="78" bestFit="1" customWidth="1"/>
    <col min="14094" max="14094" width="10" style="78" bestFit="1" customWidth="1"/>
    <col min="14095" max="14095" width="9" style="78" bestFit="1" customWidth="1"/>
    <col min="14096" max="14096" width="9.5703125" style="78" bestFit="1" customWidth="1"/>
    <col min="14097" max="14102" width="8.85546875" style="78" bestFit="1" customWidth="1"/>
    <col min="14103" max="14103" width="10.5703125" style="78" bestFit="1" customWidth="1"/>
    <col min="14104" max="14104" width="8.85546875" style="78" bestFit="1" customWidth="1"/>
    <col min="14105" max="14105" width="10.5703125" style="78" bestFit="1" customWidth="1"/>
    <col min="14106" max="14106" width="8.85546875" style="78" bestFit="1" customWidth="1"/>
    <col min="14107" max="14107" width="10.5703125" style="78" bestFit="1" customWidth="1"/>
    <col min="14108" max="14108" width="8.85546875" style="78" bestFit="1" customWidth="1"/>
    <col min="14109" max="14109" width="10.5703125" style="78" bestFit="1" customWidth="1"/>
    <col min="14110" max="14110" width="13.42578125" style="78" bestFit="1" customWidth="1"/>
    <col min="14111" max="14111" width="11.42578125" style="78" bestFit="1" customWidth="1"/>
    <col min="14112" max="14114" width="5.85546875" style="78" customWidth="1"/>
    <col min="14115" max="14115" width="6.140625" style="78" customWidth="1"/>
    <col min="14116" max="14116" width="46.42578125" style="78" bestFit="1" customWidth="1"/>
    <col min="14117" max="14117" width="8.85546875" style="78" bestFit="1" customWidth="1"/>
    <col min="14118" max="14118" width="13.85546875" style="78" customWidth="1"/>
    <col min="14119" max="14119" width="13.140625" style="78" bestFit="1" customWidth="1"/>
    <col min="14120" max="14120" width="12.7109375" style="78" bestFit="1" customWidth="1"/>
    <col min="14121" max="14122" width="12.7109375" style="78" customWidth="1"/>
    <col min="14123" max="14123" width="13.42578125" style="78" bestFit="1" customWidth="1"/>
    <col min="14124" max="14124" width="11.42578125" style="78" bestFit="1" customWidth="1"/>
    <col min="14125" max="14125" width="6.140625" style="78" customWidth="1"/>
    <col min="14126" max="14126" width="24.5703125" style="78" customWidth="1"/>
    <col min="14127" max="14340" width="11.42578125" style="78"/>
    <col min="14341" max="14341" width="48" style="78" bestFit="1" customWidth="1"/>
    <col min="14342" max="14342" width="10.5703125" style="78" bestFit="1" customWidth="1"/>
    <col min="14343" max="14343" width="12.5703125" style="78" bestFit="1" customWidth="1"/>
    <col min="14344" max="14344" width="11" style="78" bestFit="1" customWidth="1"/>
    <col min="14345" max="14345" width="9.7109375" style="78" bestFit="1" customWidth="1"/>
    <col min="14346" max="14346" width="10.42578125" style="78" bestFit="1" customWidth="1"/>
    <col min="14347" max="14347" width="10.140625" style="78" bestFit="1" customWidth="1"/>
    <col min="14348" max="14348" width="9.5703125" style="78" bestFit="1" customWidth="1"/>
    <col min="14349" max="14349" width="11.7109375" style="78" bestFit="1" customWidth="1"/>
    <col min="14350" max="14350" width="10" style="78" bestFit="1" customWidth="1"/>
    <col min="14351" max="14351" width="9" style="78" bestFit="1" customWidth="1"/>
    <col min="14352" max="14352" width="9.5703125" style="78" bestFit="1" customWidth="1"/>
    <col min="14353" max="14358" width="8.85546875" style="78" bestFit="1" customWidth="1"/>
    <col min="14359" max="14359" width="10.5703125" style="78" bestFit="1" customWidth="1"/>
    <col min="14360" max="14360" width="8.85546875" style="78" bestFit="1" customWidth="1"/>
    <col min="14361" max="14361" width="10.5703125" style="78" bestFit="1" customWidth="1"/>
    <col min="14362" max="14362" width="8.85546875" style="78" bestFit="1" customWidth="1"/>
    <col min="14363" max="14363" width="10.5703125" style="78" bestFit="1" customWidth="1"/>
    <col min="14364" max="14364" width="8.85546875" style="78" bestFit="1" customWidth="1"/>
    <col min="14365" max="14365" width="10.5703125" style="78" bestFit="1" customWidth="1"/>
    <col min="14366" max="14366" width="13.42578125" style="78" bestFit="1" customWidth="1"/>
    <col min="14367" max="14367" width="11.42578125" style="78" bestFit="1" customWidth="1"/>
    <col min="14368" max="14370" width="5.85546875" style="78" customWidth="1"/>
    <col min="14371" max="14371" width="6.140625" style="78" customWidth="1"/>
    <col min="14372" max="14372" width="46.42578125" style="78" bestFit="1" customWidth="1"/>
    <col min="14373" max="14373" width="8.85546875" style="78" bestFit="1" customWidth="1"/>
    <col min="14374" max="14374" width="13.85546875" style="78" customWidth="1"/>
    <col min="14375" max="14375" width="13.140625" style="78" bestFit="1" customWidth="1"/>
    <col min="14376" max="14376" width="12.7109375" style="78" bestFit="1" customWidth="1"/>
    <col min="14377" max="14378" width="12.7109375" style="78" customWidth="1"/>
    <col min="14379" max="14379" width="13.42578125" style="78" bestFit="1" customWidth="1"/>
    <col min="14380" max="14380" width="11.42578125" style="78" bestFit="1" customWidth="1"/>
    <col min="14381" max="14381" width="6.140625" style="78" customWidth="1"/>
    <col min="14382" max="14382" width="24.5703125" style="78" customWidth="1"/>
    <col min="14383" max="14596" width="11.42578125" style="78"/>
    <col min="14597" max="14597" width="48" style="78" bestFit="1" customWidth="1"/>
    <col min="14598" max="14598" width="10.5703125" style="78" bestFit="1" customWidth="1"/>
    <col min="14599" max="14599" width="12.5703125" style="78" bestFit="1" customWidth="1"/>
    <col min="14600" max="14600" width="11" style="78" bestFit="1" customWidth="1"/>
    <col min="14601" max="14601" width="9.7109375" style="78" bestFit="1" customWidth="1"/>
    <col min="14602" max="14602" width="10.42578125" style="78" bestFit="1" customWidth="1"/>
    <col min="14603" max="14603" width="10.140625" style="78" bestFit="1" customWidth="1"/>
    <col min="14604" max="14604" width="9.5703125" style="78" bestFit="1" customWidth="1"/>
    <col min="14605" max="14605" width="11.7109375" style="78" bestFit="1" customWidth="1"/>
    <col min="14606" max="14606" width="10" style="78" bestFit="1" customWidth="1"/>
    <col min="14607" max="14607" width="9" style="78" bestFit="1" customWidth="1"/>
    <col min="14608" max="14608" width="9.5703125" style="78" bestFit="1" customWidth="1"/>
    <col min="14609" max="14614" width="8.85546875" style="78" bestFit="1" customWidth="1"/>
    <col min="14615" max="14615" width="10.5703125" style="78" bestFit="1" customWidth="1"/>
    <col min="14616" max="14616" width="8.85546875" style="78" bestFit="1" customWidth="1"/>
    <col min="14617" max="14617" width="10.5703125" style="78" bestFit="1" customWidth="1"/>
    <col min="14618" max="14618" width="8.85546875" style="78" bestFit="1" customWidth="1"/>
    <col min="14619" max="14619" width="10.5703125" style="78" bestFit="1" customWidth="1"/>
    <col min="14620" max="14620" width="8.85546875" style="78" bestFit="1" customWidth="1"/>
    <col min="14621" max="14621" width="10.5703125" style="78" bestFit="1" customWidth="1"/>
    <col min="14622" max="14622" width="13.42578125" style="78" bestFit="1" customWidth="1"/>
    <col min="14623" max="14623" width="11.42578125" style="78" bestFit="1" customWidth="1"/>
    <col min="14624" max="14626" width="5.85546875" style="78" customWidth="1"/>
    <col min="14627" max="14627" width="6.140625" style="78" customWidth="1"/>
    <col min="14628" max="14628" width="46.42578125" style="78" bestFit="1" customWidth="1"/>
    <col min="14629" max="14629" width="8.85546875" style="78" bestFit="1" customWidth="1"/>
    <col min="14630" max="14630" width="13.85546875" style="78" customWidth="1"/>
    <col min="14631" max="14631" width="13.140625" style="78" bestFit="1" customWidth="1"/>
    <col min="14632" max="14632" width="12.7109375" style="78" bestFit="1" customWidth="1"/>
    <col min="14633" max="14634" width="12.7109375" style="78" customWidth="1"/>
    <col min="14635" max="14635" width="13.42578125" style="78" bestFit="1" customWidth="1"/>
    <col min="14636" max="14636" width="11.42578125" style="78" bestFit="1" customWidth="1"/>
    <col min="14637" max="14637" width="6.140625" style="78" customWidth="1"/>
    <col min="14638" max="14638" width="24.5703125" style="78" customWidth="1"/>
    <col min="14639" max="14852" width="11.42578125" style="78"/>
    <col min="14853" max="14853" width="48" style="78" bestFit="1" customWidth="1"/>
    <col min="14854" max="14854" width="10.5703125" style="78" bestFit="1" customWidth="1"/>
    <col min="14855" max="14855" width="12.5703125" style="78" bestFit="1" customWidth="1"/>
    <col min="14856" max="14856" width="11" style="78" bestFit="1" customWidth="1"/>
    <col min="14857" max="14857" width="9.7109375" style="78" bestFit="1" customWidth="1"/>
    <col min="14858" max="14858" width="10.42578125" style="78" bestFit="1" customWidth="1"/>
    <col min="14859" max="14859" width="10.140625" style="78" bestFit="1" customWidth="1"/>
    <col min="14860" max="14860" width="9.5703125" style="78" bestFit="1" customWidth="1"/>
    <col min="14861" max="14861" width="11.7109375" style="78" bestFit="1" customWidth="1"/>
    <col min="14862" max="14862" width="10" style="78" bestFit="1" customWidth="1"/>
    <col min="14863" max="14863" width="9" style="78" bestFit="1" customWidth="1"/>
    <col min="14864" max="14864" width="9.5703125" style="78" bestFit="1" customWidth="1"/>
    <col min="14865" max="14870" width="8.85546875" style="78" bestFit="1" customWidth="1"/>
    <col min="14871" max="14871" width="10.5703125" style="78" bestFit="1" customWidth="1"/>
    <col min="14872" max="14872" width="8.85546875" style="78" bestFit="1" customWidth="1"/>
    <col min="14873" max="14873" width="10.5703125" style="78" bestFit="1" customWidth="1"/>
    <col min="14874" max="14874" width="8.85546875" style="78" bestFit="1" customWidth="1"/>
    <col min="14875" max="14875" width="10.5703125" style="78" bestFit="1" customWidth="1"/>
    <col min="14876" max="14876" width="8.85546875" style="78" bestFit="1" customWidth="1"/>
    <col min="14877" max="14877" width="10.5703125" style="78" bestFit="1" customWidth="1"/>
    <col min="14878" max="14878" width="13.42578125" style="78" bestFit="1" customWidth="1"/>
    <col min="14879" max="14879" width="11.42578125" style="78" bestFit="1" customWidth="1"/>
    <col min="14880" max="14882" width="5.85546875" style="78" customWidth="1"/>
    <col min="14883" max="14883" width="6.140625" style="78" customWidth="1"/>
    <col min="14884" max="14884" width="46.42578125" style="78" bestFit="1" customWidth="1"/>
    <col min="14885" max="14885" width="8.85546875" style="78" bestFit="1" customWidth="1"/>
    <col min="14886" max="14886" width="13.85546875" style="78" customWidth="1"/>
    <col min="14887" max="14887" width="13.140625" style="78" bestFit="1" customWidth="1"/>
    <col min="14888" max="14888" width="12.7109375" style="78" bestFit="1" customWidth="1"/>
    <col min="14889" max="14890" width="12.7109375" style="78" customWidth="1"/>
    <col min="14891" max="14891" width="13.42578125" style="78" bestFit="1" customWidth="1"/>
    <col min="14892" max="14892" width="11.42578125" style="78" bestFit="1" customWidth="1"/>
    <col min="14893" max="14893" width="6.140625" style="78" customWidth="1"/>
    <col min="14894" max="14894" width="24.5703125" style="78" customWidth="1"/>
    <col min="14895" max="15108" width="11.42578125" style="78"/>
    <col min="15109" max="15109" width="48" style="78" bestFit="1" customWidth="1"/>
    <col min="15110" max="15110" width="10.5703125" style="78" bestFit="1" customWidth="1"/>
    <col min="15111" max="15111" width="12.5703125" style="78" bestFit="1" customWidth="1"/>
    <col min="15112" max="15112" width="11" style="78" bestFit="1" customWidth="1"/>
    <col min="15113" max="15113" width="9.7109375" style="78" bestFit="1" customWidth="1"/>
    <col min="15114" max="15114" width="10.42578125" style="78" bestFit="1" customWidth="1"/>
    <col min="15115" max="15115" width="10.140625" style="78" bestFit="1" customWidth="1"/>
    <col min="15116" max="15116" width="9.5703125" style="78" bestFit="1" customWidth="1"/>
    <col min="15117" max="15117" width="11.7109375" style="78" bestFit="1" customWidth="1"/>
    <col min="15118" max="15118" width="10" style="78" bestFit="1" customWidth="1"/>
    <col min="15119" max="15119" width="9" style="78" bestFit="1" customWidth="1"/>
    <col min="15120" max="15120" width="9.5703125" style="78" bestFit="1" customWidth="1"/>
    <col min="15121" max="15126" width="8.85546875" style="78" bestFit="1" customWidth="1"/>
    <col min="15127" max="15127" width="10.5703125" style="78" bestFit="1" customWidth="1"/>
    <col min="15128" max="15128" width="8.85546875" style="78" bestFit="1" customWidth="1"/>
    <col min="15129" max="15129" width="10.5703125" style="78" bestFit="1" customWidth="1"/>
    <col min="15130" max="15130" width="8.85546875" style="78" bestFit="1" customWidth="1"/>
    <col min="15131" max="15131" width="10.5703125" style="78" bestFit="1" customWidth="1"/>
    <col min="15132" max="15132" width="8.85546875" style="78" bestFit="1" customWidth="1"/>
    <col min="15133" max="15133" width="10.5703125" style="78" bestFit="1" customWidth="1"/>
    <col min="15134" max="15134" width="13.42578125" style="78" bestFit="1" customWidth="1"/>
    <col min="15135" max="15135" width="11.42578125" style="78" bestFit="1" customWidth="1"/>
    <col min="15136" max="15138" width="5.85546875" style="78" customWidth="1"/>
    <col min="15139" max="15139" width="6.140625" style="78" customWidth="1"/>
    <col min="15140" max="15140" width="46.42578125" style="78" bestFit="1" customWidth="1"/>
    <col min="15141" max="15141" width="8.85546875" style="78" bestFit="1" customWidth="1"/>
    <col min="15142" max="15142" width="13.85546875" style="78" customWidth="1"/>
    <col min="15143" max="15143" width="13.140625" style="78" bestFit="1" customWidth="1"/>
    <col min="15144" max="15144" width="12.7109375" style="78" bestFit="1" customWidth="1"/>
    <col min="15145" max="15146" width="12.7109375" style="78" customWidth="1"/>
    <col min="15147" max="15147" width="13.42578125" style="78" bestFit="1" customWidth="1"/>
    <col min="15148" max="15148" width="11.42578125" style="78" bestFit="1" customWidth="1"/>
    <col min="15149" max="15149" width="6.140625" style="78" customWidth="1"/>
    <col min="15150" max="15150" width="24.5703125" style="78" customWidth="1"/>
    <col min="15151" max="15364" width="11.42578125" style="78"/>
    <col min="15365" max="15365" width="48" style="78" bestFit="1" customWidth="1"/>
    <col min="15366" max="15366" width="10.5703125" style="78" bestFit="1" customWidth="1"/>
    <col min="15367" max="15367" width="12.5703125" style="78" bestFit="1" customWidth="1"/>
    <col min="15368" max="15368" width="11" style="78" bestFit="1" customWidth="1"/>
    <col min="15369" max="15369" width="9.7109375" style="78" bestFit="1" customWidth="1"/>
    <col min="15370" max="15370" width="10.42578125" style="78" bestFit="1" customWidth="1"/>
    <col min="15371" max="15371" width="10.140625" style="78" bestFit="1" customWidth="1"/>
    <col min="15372" max="15372" width="9.5703125" style="78" bestFit="1" customWidth="1"/>
    <col min="15373" max="15373" width="11.7109375" style="78" bestFit="1" customWidth="1"/>
    <col min="15374" max="15374" width="10" style="78" bestFit="1" customWidth="1"/>
    <col min="15375" max="15375" width="9" style="78" bestFit="1" customWidth="1"/>
    <col min="15376" max="15376" width="9.5703125" style="78" bestFit="1" customWidth="1"/>
    <col min="15377" max="15382" width="8.85546875" style="78" bestFit="1" customWidth="1"/>
    <col min="15383" max="15383" width="10.5703125" style="78" bestFit="1" customWidth="1"/>
    <col min="15384" max="15384" width="8.85546875" style="78" bestFit="1" customWidth="1"/>
    <col min="15385" max="15385" width="10.5703125" style="78" bestFit="1" customWidth="1"/>
    <col min="15386" max="15386" width="8.85546875" style="78" bestFit="1" customWidth="1"/>
    <col min="15387" max="15387" width="10.5703125" style="78" bestFit="1" customWidth="1"/>
    <col min="15388" max="15388" width="8.85546875" style="78" bestFit="1" customWidth="1"/>
    <col min="15389" max="15389" width="10.5703125" style="78" bestFit="1" customWidth="1"/>
    <col min="15390" max="15390" width="13.42578125" style="78" bestFit="1" customWidth="1"/>
    <col min="15391" max="15391" width="11.42578125" style="78" bestFit="1" customWidth="1"/>
    <col min="15392" max="15394" width="5.85546875" style="78" customWidth="1"/>
    <col min="15395" max="15395" width="6.140625" style="78" customWidth="1"/>
    <col min="15396" max="15396" width="46.42578125" style="78" bestFit="1" customWidth="1"/>
    <col min="15397" max="15397" width="8.85546875" style="78" bestFit="1" customWidth="1"/>
    <col min="15398" max="15398" width="13.85546875" style="78" customWidth="1"/>
    <col min="15399" max="15399" width="13.140625" style="78" bestFit="1" customWidth="1"/>
    <col min="15400" max="15400" width="12.7109375" style="78" bestFit="1" customWidth="1"/>
    <col min="15401" max="15402" width="12.7109375" style="78" customWidth="1"/>
    <col min="15403" max="15403" width="13.42578125" style="78" bestFit="1" customWidth="1"/>
    <col min="15404" max="15404" width="11.42578125" style="78" bestFit="1" customWidth="1"/>
    <col min="15405" max="15405" width="6.140625" style="78" customWidth="1"/>
    <col min="15406" max="15406" width="24.5703125" style="78" customWidth="1"/>
    <col min="15407" max="15620" width="11.42578125" style="78"/>
    <col min="15621" max="15621" width="48" style="78" bestFit="1" customWidth="1"/>
    <col min="15622" max="15622" width="10.5703125" style="78" bestFit="1" customWidth="1"/>
    <col min="15623" max="15623" width="12.5703125" style="78" bestFit="1" customWidth="1"/>
    <col min="15624" max="15624" width="11" style="78" bestFit="1" customWidth="1"/>
    <col min="15625" max="15625" width="9.7109375" style="78" bestFit="1" customWidth="1"/>
    <col min="15626" max="15626" width="10.42578125" style="78" bestFit="1" customWidth="1"/>
    <col min="15627" max="15627" width="10.140625" style="78" bestFit="1" customWidth="1"/>
    <col min="15628" max="15628" width="9.5703125" style="78" bestFit="1" customWidth="1"/>
    <col min="15629" max="15629" width="11.7109375" style="78" bestFit="1" customWidth="1"/>
    <col min="15630" max="15630" width="10" style="78" bestFit="1" customWidth="1"/>
    <col min="15631" max="15631" width="9" style="78" bestFit="1" customWidth="1"/>
    <col min="15632" max="15632" width="9.5703125" style="78" bestFit="1" customWidth="1"/>
    <col min="15633" max="15638" width="8.85546875" style="78" bestFit="1" customWidth="1"/>
    <col min="15639" max="15639" width="10.5703125" style="78" bestFit="1" customWidth="1"/>
    <col min="15640" max="15640" width="8.85546875" style="78" bestFit="1" customWidth="1"/>
    <col min="15641" max="15641" width="10.5703125" style="78" bestFit="1" customWidth="1"/>
    <col min="15642" max="15642" width="8.85546875" style="78" bestFit="1" customWidth="1"/>
    <col min="15643" max="15643" width="10.5703125" style="78" bestFit="1" customWidth="1"/>
    <col min="15644" max="15644" width="8.85546875" style="78" bestFit="1" customWidth="1"/>
    <col min="15645" max="15645" width="10.5703125" style="78" bestFit="1" customWidth="1"/>
    <col min="15646" max="15646" width="13.42578125" style="78" bestFit="1" customWidth="1"/>
    <col min="15647" max="15647" width="11.42578125" style="78" bestFit="1" customWidth="1"/>
    <col min="15648" max="15650" width="5.85546875" style="78" customWidth="1"/>
    <col min="15651" max="15651" width="6.140625" style="78" customWidth="1"/>
    <col min="15652" max="15652" width="46.42578125" style="78" bestFit="1" customWidth="1"/>
    <col min="15653" max="15653" width="8.85546875" style="78" bestFit="1" customWidth="1"/>
    <col min="15654" max="15654" width="13.85546875" style="78" customWidth="1"/>
    <col min="15655" max="15655" width="13.140625" style="78" bestFit="1" customWidth="1"/>
    <col min="15656" max="15656" width="12.7109375" style="78" bestFit="1" customWidth="1"/>
    <col min="15657" max="15658" width="12.7109375" style="78" customWidth="1"/>
    <col min="15659" max="15659" width="13.42578125" style="78" bestFit="1" customWidth="1"/>
    <col min="15660" max="15660" width="11.42578125" style="78" bestFit="1" customWidth="1"/>
    <col min="15661" max="15661" width="6.140625" style="78" customWidth="1"/>
    <col min="15662" max="15662" width="24.5703125" style="78" customWidth="1"/>
    <col min="15663" max="15876" width="11.42578125" style="78"/>
    <col min="15877" max="15877" width="48" style="78" bestFit="1" customWidth="1"/>
    <col min="15878" max="15878" width="10.5703125" style="78" bestFit="1" customWidth="1"/>
    <col min="15879" max="15879" width="12.5703125" style="78" bestFit="1" customWidth="1"/>
    <col min="15880" max="15880" width="11" style="78" bestFit="1" customWidth="1"/>
    <col min="15881" max="15881" width="9.7109375" style="78" bestFit="1" customWidth="1"/>
    <col min="15882" max="15882" width="10.42578125" style="78" bestFit="1" customWidth="1"/>
    <col min="15883" max="15883" width="10.140625" style="78" bestFit="1" customWidth="1"/>
    <col min="15884" max="15884" width="9.5703125" style="78" bestFit="1" customWidth="1"/>
    <col min="15885" max="15885" width="11.7109375" style="78" bestFit="1" customWidth="1"/>
    <col min="15886" max="15886" width="10" style="78" bestFit="1" customWidth="1"/>
    <col min="15887" max="15887" width="9" style="78" bestFit="1" customWidth="1"/>
    <col min="15888" max="15888" width="9.5703125" style="78" bestFit="1" customWidth="1"/>
    <col min="15889" max="15894" width="8.85546875" style="78" bestFit="1" customWidth="1"/>
    <col min="15895" max="15895" width="10.5703125" style="78" bestFit="1" customWidth="1"/>
    <col min="15896" max="15896" width="8.85546875" style="78" bestFit="1" customWidth="1"/>
    <col min="15897" max="15897" width="10.5703125" style="78" bestFit="1" customWidth="1"/>
    <col min="15898" max="15898" width="8.85546875" style="78" bestFit="1" customWidth="1"/>
    <col min="15899" max="15899" width="10.5703125" style="78" bestFit="1" customWidth="1"/>
    <col min="15900" max="15900" width="8.85546875" style="78" bestFit="1" customWidth="1"/>
    <col min="15901" max="15901" width="10.5703125" style="78" bestFit="1" customWidth="1"/>
    <col min="15902" max="15902" width="13.42578125" style="78" bestFit="1" customWidth="1"/>
    <col min="15903" max="15903" width="11.42578125" style="78" bestFit="1" customWidth="1"/>
    <col min="15904" max="15906" width="5.85546875" style="78" customWidth="1"/>
    <col min="15907" max="15907" width="6.140625" style="78" customWidth="1"/>
    <col min="15908" max="15908" width="46.42578125" style="78" bestFit="1" customWidth="1"/>
    <col min="15909" max="15909" width="8.85546875" style="78" bestFit="1" customWidth="1"/>
    <col min="15910" max="15910" width="13.85546875" style="78" customWidth="1"/>
    <col min="15911" max="15911" width="13.140625" style="78" bestFit="1" customWidth="1"/>
    <col min="15912" max="15912" width="12.7109375" style="78" bestFit="1" customWidth="1"/>
    <col min="15913" max="15914" width="12.7109375" style="78" customWidth="1"/>
    <col min="15915" max="15915" width="13.42578125" style="78" bestFit="1" customWidth="1"/>
    <col min="15916" max="15916" width="11.42578125" style="78" bestFit="1" customWidth="1"/>
    <col min="15917" max="15917" width="6.140625" style="78" customWidth="1"/>
    <col min="15918" max="15918" width="24.5703125" style="78" customWidth="1"/>
    <col min="15919" max="16132" width="11.42578125" style="78"/>
    <col min="16133" max="16133" width="48" style="78" bestFit="1" customWidth="1"/>
    <col min="16134" max="16134" width="10.5703125" style="78" bestFit="1" customWidth="1"/>
    <col min="16135" max="16135" width="12.5703125" style="78" bestFit="1" customWidth="1"/>
    <col min="16136" max="16136" width="11" style="78" bestFit="1" customWidth="1"/>
    <col min="16137" max="16137" width="9.7109375" style="78" bestFit="1" customWidth="1"/>
    <col min="16138" max="16138" width="10.42578125" style="78" bestFit="1" customWidth="1"/>
    <col min="16139" max="16139" width="10.140625" style="78" bestFit="1" customWidth="1"/>
    <col min="16140" max="16140" width="9.5703125" style="78" bestFit="1" customWidth="1"/>
    <col min="16141" max="16141" width="11.7109375" style="78" bestFit="1" customWidth="1"/>
    <col min="16142" max="16142" width="10" style="78" bestFit="1" customWidth="1"/>
    <col min="16143" max="16143" width="9" style="78" bestFit="1" customWidth="1"/>
    <col min="16144" max="16144" width="9.5703125" style="78" bestFit="1" customWidth="1"/>
    <col min="16145" max="16150" width="8.85546875" style="78" bestFit="1" customWidth="1"/>
    <col min="16151" max="16151" width="10.5703125" style="78" bestFit="1" customWidth="1"/>
    <col min="16152" max="16152" width="8.85546875" style="78" bestFit="1" customWidth="1"/>
    <col min="16153" max="16153" width="10.5703125" style="78" bestFit="1" customWidth="1"/>
    <col min="16154" max="16154" width="8.85546875" style="78" bestFit="1" customWidth="1"/>
    <col min="16155" max="16155" width="10.5703125" style="78" bestFit="1" customWidth="1"/>
    <col min="16156" max="16156" width="8.85546875" style="78" bestFit="1" customWidth="1"/>
    <col min="16157" max="16157" width="10.5703125" style="78" bestFit="1" customWidth="1"/>
    <col min="16158" max="16158" width="13.42578125" style="78" bestFit="1" customWidth="1"/>
    <col min="16159" max="16159" width="11.42578125" style="78" bestFit="1" customWidth="1"/>
    <col min="16160" max="16162" width="5.85546875" style="78" customWidth="1"/>
    <col min="16163" max="16163" width="6.140625" style="78" customWidth="1"/>
    <col min="16164" max="16164" width="46.42578125" style="78" bestFit="1" customWidth="1"/>
    <col min="16165" max="16165" width="8.85546875" style="78" bestFit="1" customWidth="1"/>
    <col min="16166" max="16166" width="13.85546875" style="78" customWidth="1"/>
    <col min="16167" max="16167" width="13.140625" style="78" bestFit="1" customWidth="1"/>
    <col min="16168" max="16168" width="12.7109375" style="78" bestFit="1" customWidth="1"/>
    <col min="16169" max="16170" width="12.7109375" style="78" customWidth="1"/>
    <col min="16171" max="16171" width="13.42578125" style="78" bestFit="1" customWidth="1"/>
    <col min="16172" max="16172" width="11.42578125" style="78" bestFit="1" customWidth="1"/>
    <col min="16173" max="16173" width="6.140625" style="78" customWidth="1"/>
    <col min="16174" max="16174" width="24.5703125" style="78" customWidth="1"/>
    <col min="16175" max="16384" width="11.42578125" style="78"/>
  </cols>
  <sheetData>
    <row r="1" spans="1:76" ht="48" thickBot="1" x14ac:dyDescent="0.3">
      <c r="B1" s="236" t="s">
        <v>106</v>
      </c>
      <c r="C1" s="233"/>
      <c r="D1" s="234" t="s">
        <v>107</v>
      </c>
      <c r="E1" s="235"/>
      <c r="F1" s="234" t="s">
        <v>108</v>
      </c>
      <c r="G1" s="235"/>
      <c r="H1" s="234" t="s">
        <v>109</v>
      </c>
      <c r="I1" s="235"/>
      <c r="J1" s="234" t="s">
        <v>110</v>
      </c>
      <c r="K1" s="235"/>
      <c r="L1" s="234" t="s">
        <v>111</v>
      </c>
      <c r="M1" s="235"/>
      <c r="N1" s="234" t="s">
        <v>112</v>
      </c>
      <c r="O1" s="235"/>
      <c r="P1" s="234" t="s">
        <v>113</v>
      </c>
      <c r="Q1" s="235"/>
      <c r="R1" s="234" t="s">
        <v>114</v>
      </c>
      <c r="S1" s="235"/>
      <c r="T1" s="234" t="s">
        <v>115</v>
      </c>
      <c r="U1" s="235"/>
      <c r="V1" s="234" t="s">
        <v>116</v>
      </c>
      <c r="W1" s="235"/>
      <c r="X1" s="234" t="s">
        <v>117</v>
      </c>
      <c r="Y1" s="235"/>
      <c r="Z1" s="182" t="s">
        <v>118</v>
      </c>
      <c r="AA1" s="182" t="s">
        <v>119</v>
      </c>
      <c r="AD1" s="232">
        <v>2012</v>
      </c>
      <c r="AE1" s="233"/>
      <c r="AF1" s="234">
        <v>2013</v>
      </c>
      <c r="AG1" s="235"/>
      <c r="AH1" s="234">
        <v>2014</v>
      </c>
      <c r="AI1" s="235"/>
      <c r="AJ1" s="234">
        <v>2015</v>
      </c>
      <c r="AK1" s="235"/>
      <c r="AL1" s="234">
        <v>2016</v>
      </c>
      <c r="AM1" s="235"/>
      <c r="AN1" s="182" t="s">
        <v>33</v>
      </c>
      <c r="AO1" s="182" t="s">
        <v>39</v>
      </c>
    </row>
    <row r="2" spans="1:76" ht="48" thickBot="1" x14ac:dyDescent="0.3">
      <c r="A2" s="187" t="s">
        <v>80</v>
      </c>
      <c r="B2" s="80" t="s">
        <v>0</v>
      </c>
      <c r="C2" s="80" t="s">
        <v>1</v>
      </c>
      <c r="D2" s="80" t="s">
        <v>0</v>
      </c>
      <c r="E2" s="80" t="s">
        <v>1</v>
      </c>
      <c r="F2" s="80" t="s">
        <v>0</v>
      </c>
      <c r="G2" s="80" t="s">
        <v>1</v>
      </c>
      <c r="H2" s="80" t="s">
        <v>0</v>
      </c>
      <c r="I2" s="80" t="s">
        <v>1</v>
      </c>
      <c r="J2" s="80" t="s">
        <v>0</v>
      </c>
      <c r="K2" s="80" t="s">
        <v>1</v>
      </c>
      <c r="L2" s="80" t="s">
        <v>0</v>
      </c>
      <c r="M2" s="80" t="s">
        <v>1</v>
      </c>
      <c r="N2" s="80" t="s">
        <v>0</v>
      </c>
      <c r="O2" s="80" t="s">
        <v>1</v>
      </c>
      <c r="P2" s="80" t="s">
        <v>0</v>
      </c>
      <c r="Q2" s="80" t="s">
        <v>1</v>
      </c>
      <c r="R2" s="80" t="s">
        <v>0</v>
      </c>
      <c r="S2" s="80" t="s">
        <v>1</v>
      </c>
      <c r="T2" s="80" t="s">
        <v>0</v>
      </c>
      <c r="U2" s="80" t="s">
        <v>1</v>
      </c>
      <c r="V2" s="80" t="s">
        <v>0</v>
      </c>
      <c r="W2" s="80" t="s">
        <v>1</v>
      </c>
      <c r="X2" s="80" t="s">
        <v>0</v>
      </c>
      <c r="Y2" s="80" t="s">
        <v>1</v>
      </c>
      <c r="Z2" s="107" t="s">
        <v>29</v>
      </c>
      <c r="AA2" s="107" t="s">
        <v>30</v>
      </c>
      <c r="AC2" s="79" t="s">
        <v>81</v>
      </c>
      <c r="AD2" s="80" t="s">
        <v>92</v>
      </c>
      <c r="AE2" s="81" t="s">
        <v>93</v>
      </c>
      <c r="AF2" s="81" t="s">
        <v>92</v>
      </c>
      <c r="AG2" s="81" t="s">
        <v>93</v>
      </c>
      <c r="AH2" s="81" t="s">
        <v>92</v>
      </c>
      <c r="AI2" s="81" t="s">
        <v>93</v>
      </c>
      <c r="AJ2" s="81" t="s">
        <v>92</v>
      </c>
      <c r="AK2" s="81" t="s">
        <v>93</v>
      </c>
      <c r="AL2" s="81" t="s">
        <v>92</v>
      </c>
      <c r="AM2" s="81" t="s">
        <v>93</v>
      </c>
      <c r="AN2" s="81" t="s">
        <v>90</v>
      </c>
      <c r="AO2" s="80" t="s">
        <v>91</v>
      </c>
      <c r="BU2" s="173" t="s">
        <v>94</v>
      </c>
      <c r="BV2" s="174" t="s">
        <v>30</v>
      </c>
      <c r="BW2" s="173" t="s">
        <v>94</v>
      </c>
      <c r="BX2" s="174" t="s">
        <v>30</v>
      </c>
    </row>
    <row r="3" spans="1:76" ht="15.75" customHeight="1" thickTop="1" thickBot="1" x14ac:dyDescent="0.3">
      <c r="A3" s="103" t="s">
        <v>88</v>
      </c>
      <c r="B3" s="95"/>
      <c r="C3" s="95">
        <v>6391</v>
      </c>
      <c r="D3" s="96"/>
      <c r="E3" s="96">
        <v>7525</v>
      </c>
      <c r="F3" s="96"/>
      <c r="G3" s="96">
        <f>SUM(F4:F7)</f>
        <v>6941</v>
      </c>
      <c r="H3" s="96"/>
      <c r="I3" s="96">
        <f>SUM(H4:H7)</f>
        <v>6476</v>
      </c>
      <c r="J3" s="96"/>
      <c r="K3" s="96">
        <f>SUM(J4:J7)</f>
        <v>6015</v>
      </c>
      <c r="L3" s="96"/>
      <c r="M3" s="96">
        <f>SUM(L4:L8)</f>
        <v>4849</v>
      </c>
      <c r="N3" s="96"/>
      <c r="O3" s="96">
        <f>SUM(N4:N8)</f>
        <v>3730</v>
      </c>
      <c r="P3" s="96"/>
      <c r="Q3" s="96">
        <f>SUM(P4:P8)</f>
        <v>3297</v>
      </c>
      <c r="R3" s="97"/>
      <c r="S3" s="98">
        <f>SUM(R4:R8)</f>
        <v>0</v>
      </c>
      <c r="T3" s="97"/>
      <c r="U3" s="98">
        <f>SUM(T4:T8)</f>
        <v>0</v>
      </c>
      <c r="V3" s="97"/>
      <c r="W3" s="98">
        <f>SUM(V4:V8)</f>
        <v>0</v>
      </c>
      <c r="X3" s="97"/>
      <c r="Y3" s="98">
        <f>SUM(X4:X8)</f>
        <v>0</v>
      </c>
      <c r="Z3" s="89"/>
      <c r="AA3" s="90">
        <f>SUM(B3:Y3)</f>
        <v>45224</v>
      </c>
      <c r="AC3" s="149" t="s">
        <v>88</v>
      </c>
      <c r="AD3" s="142"/>
      <c r="AE3" s="143">
        <v>26504</v>
      </c>
      <c r="AF3" s="89"/>
      <c r="AG3" s="90">
        <v>51760</v>
      </c>
      <c r="AH3" s="90"/>
      <c r="AI3" s="90">
        <v>69138</v>
      </c>
      <c r="AJ3" s="90"/>
      <c r="AK3" s="90">
        <v>66645</v>
      </c>
      <c r="AL3" s="90"/>
      <c r="AM3" s="90">
        <f>AB3</f>
        <v>0</v>
      </c>
      <c r="AN3" s="144"/>
      <c r="AO3" s="145">
        <f>SUM(AD3:AM3)</f>
        <v>214047</v>
      </c>
      <c r="BU3" s="167" t="s">
        <v>88</v>
      </c>
      <c r="BV3" s="168">
        <f>AO3</f>
        <v>214047</v>
      </c>
      <c r="BW3" s="177" t="s">
        <v>88</v>
      </c>
      <c r="BX3" s="177">
        <v>214047</v>
      </c>
    </row>
    <row r="4" spans="1:76" ht="15.75" customHeight="1" thickBot="1" x14ac:dyDescent="0.3">
      <c r="A4" s="121" t="s">
        <v>41</v>
      </c>
      <c r="B4" s="110">
        <v>3949</v>
      </c>
      <c r="C4" s="111"/>
      <c r="D4" s="112">
        <v>4665</v>
      </c>
      <c r="E4" s="111"/>
      <c r="F4" s="112">
        <v>4359</v>
      </c>
      <c r="G4" s="111"/>
      <c r="H4" s="112">
        <v>3934</v>
      </c>
      <c r="I4" s="111"/>
      <c r="J4" s="112">
        <v>3679</v>
      </c>
      <c r="K4" s="111"/>
      <c r="L4" s="112">
        <v>1655</v>
      </c>
      <c r="M4" s="111"/>
      <c r="N4" s="112">
        <v>186</v>
      </c>
      <c r="O4" s="111"/>
      <c r="P4" s="112">
        <v>219</v>
      </c>
      <c r="Q4" s="111"/>
      <c r="R4" s="113"/>
      <c r="S4" s="114"/>
      <c r="T4" s="113"/>
      <c r="U4" s="114"/>
      <c r="V4" s="113"/>
      <c r="W4" s="114"/>
      <c r="X4" s="113"/>
      <c r="Y4" s="114"/>
      <c r="Z4" s="108">
        <f>SUM(B4:X4)</f>
        <v>22646</v>
      </c>
      <c r="AA4" s="115"/>
      <c r="AC4" s="150" t="s">
        <v>41</v>
      </c>
      <c r="AD4" s="146">
        <v>14859</v>
      </c>
      <c r="AE4" s="146"/>
      <c r="AF4" s="146">
        <v>33789</v>
      </c>
      <c r="AG4" s="146"/>
      <c r="AH4" s="146">
        <v>43477</v>
      </c>
      <c r="AI4" s="146"/>
      <c r="AJ4" s="146">
        <v>38275</v>
      </c>
      <c r="AK4" s="146"/>
      <c r="AL4" s="146"/>
      <c r="AM4" s="146"/>
      <c r="AN4" s="163">
        <f>SUM(AD4:AM4)</f>
        <v>130400</v>
      </c>
      <c r="AO4" s="164"/>
      <c r="BU4" s="169" t="s">
        <v>82</v>
      </c>
      <c r="BV4" s="170">
        <f>AO9</f>
        <v>81376</v>
      </c>
      <c r="BW4" s="178" t="s">
        <v>82</v>
      </c>
      <c r="BX4" s="178">
        <v>81376</v>
      </c>
    </row>
    <row r="5" spans="1:76" ht="16.5" thickBot="1" x14ac:dyDescent="0.3">
      <c r="A5" s="121" t="s">
        <v>42</v>
      </c>
      <c r="B5" s="110">
        <v>2243</v>
      </c>
      <c r="C5" s="111"/>
      <c r="D5" s="112">
        <v>2699</v>
      </c>
      <c r="E5" s="111"/>
      <c r="F5" s="112">
        <v>2448</v>
      </c>
      <c r="G5" s="111"/>
      <c r="H5" s="112">
        <v>2403</v>
      </c>
      <c r="I5" s="111"/>
      <c r="J5" s="112">
        <v>2205</v>
      </c>
      <c r="K5" s="111"/>
      <c r="L5" s="112">
        <v>3045</v>
      </c>
      <c r="M5" s="111"/>
      <c r="N5" s="112">
        <v>2778</v>
      </c>
      <c r="O5" s="111"/>
      <c r="P5" s="112">
        <v>2961</v>
      </c>
      <c r="Q5" s="111"/>
      <c r="R5" s="113"/>
      <c r="S5" s="114"/>
      <c r="T5" s="113"/>
      <c r="U5" s="114"/>
      <c r="V5" s="113"/>
      <c r="W5" s="114"/>
      <c r="X5" s="113"/>
      <c r="Y5" s="114"/>
      <c r="Z5" s="108">
        <f>SUM(B5:X5)</f>
        <v>20782</v>
      </c>
      <c r="AA5" s="115"/>
      <c r="AC5" s="150" t="s">
        <v>42</v>
      </c>
      <c r="AD5" s="146">
        <v>16913</v>
      </c>
      <c r="AE5" s="146"/>
      <c r="AF5" s="146">
        <v>24990</v>
      </c>
      <c r="AG5" s="146"/>
      <c r="AH5" s="146">
        <v>31739</v>
      </c>
      <c r="AI5" s="146"/>
      <c r="AJ5" s="146">
        <v>29069</v>
      </c>
      <c r="AK5" s="146"/>
      <c r="AL5" s="146"/>
      <c r="AM5" s="146"/>
      <c r="AN5" s="163">
        <f>SUM(AD5:AM5)</f>
        <v>102711</v>
      </c>
      <c r="AO5" s="164"/>
      <c r="BU5" s="171" t="s">
        <v>73</v>
      </c>
      <c r="BV5" s="172">
        <f>AO13</f>
        <v>67560</v>
      </c>
      <c r="BW5" s="177" t="s">
        <v>73</v>
      </c>
      <c r="BX5" s="177">
        <v>67560</v>
      </c>
    </row>
    <row r="6" spans="1:76" ht="16.5" thickBot="1" x14ac:dyDescent="0.3">
      <c r="A6" s="121" t="s">
        <v>59</v>
      </c>
      <c r="B6" s="110">
        <v>0</v>
      </c>
      <c r="C6" s="111"/>
      <c r="D6" s="112">
        <v>0</v>
      </c>
      <c r="E6" s="111"/>
      <c r="F6" s="112">
        <v>0</v>
      </c>
      <c r="G6" s="111"/>
      <c r="H6" s="112">
        <v>1</v>
      </c>
      <c r="I6" s="111"/>
      <c r="J6" s="112">
        <v>0</v>
      </c>
      <c r="K6" s="111"/>
      <c r="L6" s="112">
        <v>0</v>
      </c>
      <c r="M6" s="111"/>
      <c r="N6" s="112">
        <v>0</v>
      </c>
      <c r="O6" s="111"/>
      <c r="P6" s="112">
        <v>0</v>
      </c>
      <c r="Q6" s="111"/>
      <c r="R6" s="113"/>
      <c r="S6" s="114"/>
      <c r="T6" s="113"/>
      <c r="U6" s="114"/>
      <c r="V6" s="113"/>
      <c r="W6" s="114"/>
      <c r="X6" s="113"/>
      <c r="Y6" s="114"/>
      <c r="Z6" s="108">
        <f>SUM(B6:X6)</f>
        <v>1</v>
      </c>
      <c r="AA6" s="115"/>
      <c r="AC6" s="150" t="s">
        <v>59</v>
      </c>
      <c r="AD6" s="146">
        <v>8</v>
      </c>
      <c r="AE6" s="146"/>
      <c r="AF6" s="146">
        <v>14</v>
      </c>
      <c r="AG6" s="146"/>
      <c r="AH6" s="146">
        <v>105</v>
      </c>
      <c r="AI6" s="146"/>
      <c r="AJ6" s="146">
        <v>269</v>
      </c>
      <c r="AK6" s="146"/>
      <c r="AL6" s="146"/>
      <c r="AM6" s="146"/>
      <c r="AN6" s="163">
        <f t="shared" ref="AN6:AN69" si="0">SUM(AD6:AM6)</f>
        <v>396</v>
      </c>
      <c r="AO6" s="164"/>
      <c r="BU6" s="169" t="s">
        <v>78</v>
      </c>
      <c r="BV6" s="170">
        <f>AO40</f>
        <v>38186</v>
      </c>
      <c r="BW6" s="178" t="s">
        <v>78</v>
      </c>
      <c r="BX6" s="178">
        <v>38186</v>
      </c>
    </row>
    <row r="7" spans="1:76" ht="16.5" thickBot="1" x14ac:dyDescent="0.3">
      <c r="A7" s="121" t="s">
        <v>43</v>
      </c>
      <c r="B7" s="110">
        <v>199</v>
      </c>
      <c r="C7" s="111"/>
      <c r="D7" s="112">
        <v>161</v>
      </c>
      <c r="E7" s="111"/>
      <c r="F7" s="112">
        <v>134</v>
      </c>
      <c r="G7" s="111"/>
      <c r="H7" s="112">
        <v>138</v>
      </c>
      <c r="I7" s="111"/>
      <c r="J7" s="112">
        <v>131</v>
      </c>
      <c r="K7" s="111"/>
      <c r="L7" s="112">
        <v>109</v>
      </c>
      <c r="M7" s="111"/>
      <c r="N7" s="112">
        <v>91</v>
      </c>
      <c r="O7" s="111"/>
      <c r="P7" s="112">
        <v>102</v>
      </c>
      <c r="Q7" s="111"/>
      <c r="R7" s="113"/>
      <c r="S7" s="116"/>
      <c r="T7" s="113"/>
      <c r="U7" s="116"/>
      <c r="V7" s="113"/>
      <c r="W7" s="116"/>
      <c r="X7" s="113"/>
      <c r="Y7" s="116"/>
      <c r="Z7" s="108">
        <f>SUM(B7:X7)</f>
        <v>1065</v>
      </c>
      <c r="AA7" s="115"/>
      <c r="AC7" s="150" t="s">
        <v>43</v>
      </c>
      <c r="AD7" s="146">
        <v>1571</v>
      </c>
      <c r="AE7" s="146"/>
      <c r="AF7" s="146">
        <v>1137</v>
      </c>
      <c r="AG7" s="146"/>
      <c r="AH7" s="146">
        <v>2861</v>
      </c>
      <c r="AI7" s="146"/>
      <c r="AJ7" s="146">
        <v>5222</v>
      </c>
      <c r="AK7" s="146"/>
      <c r="AL7" s="146"/>
      <c r="AM7" s="146"/>
      <c r="AN7" s="163">
        <f t="shared" si="0"/>
        <v>10791</v>
      </c>
      <c r="AO7" s="164"/>
      <c r="BU7" s="171" t="s">
        <v>83</v>
      </c>
      <c r="BV7" s="172">
        <f>AO29</f>
        <v>36275</v>
      </c>
      <c r="BW7" s="177" t="s">
        <v>72</v>
      </c>
      <c r="BX7" s="177">
        <v>37970</v>
      </c>
    </row>
    <row r="8" spans="1:76" ht="16.5" thickBot="1" x14ac:dyDescent="0.3">
      <c r="A8" s="121" t="s">
        <v>6</v>
      </c>
      <c r="B8" s="110">
        <v>0</v>
      </c>
      <c r="C8" s="111"/>
      <c r="D8" s="112">
        <v>0</v>
      </c>
      <c r="E8" s="111"/>
      <c r="F8" s="112">
        <v>0</v>
      </c>
      <c r="G8" s="111"/>
      <c r="H8" s="112">
        <v>0</v>
      </c>
      <c r="I8" s="111"/>
      <c r="J8" s="112">
        <v>0</v>
      </c>
      <c r="K8" s="111"/>
      <c r="L8" s="112">
        <v>40</v>
      </c>
      <c r="M8" s="111"/>
      <c r="N8" s="112">
        <v>675</v>
      </c>
      <c r="O8" s="111"/>
      <c r="P8" s="112">
        <v>15</v>
      </c>
      <c r="Q8" s="111"/>
      <c r="R8" s="113"/>
      <c r="S8" s="116"/>
      <c r="T8" s="113"/>
      <c r="U8" s="116"/>
      <c r="V8" s="113"/>
      <c r="W8" s="116"/>
      <c r="X8" s="113"/>
      <c r="Y8" s="116"/>
      <c r="Z8" s="108">
        <f>SUM(B8:X8)</f>
        <v>730</v>
      </c>
      <c r="AA8" s="115"/>
      <c r="AC8" s="121" t="s">
        <v>6</v>
      </c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63">
        <f t="shared" ref="AN8" si="1">SUM(AD8:AM8)</f>
        <v>0</v>
      </c>
      <c r="AO8" s="164"/>
      <c r="BU8" s="169" t="s">
        <v>72</v>
      </c>
      <c r="BV8" s="170">
        <f>AO32</f>
        <v>37970</v>
      </c>
      <c r="BW8" s="178" t="s">
        <v>83</v>
      </c>
      <c r="BX8" s="178">
        <v>36275</v>
      </c>
    </row>
    <row r="9" spans="1:76" ht="16.5" thickBot="1" x14ac:dyDescent="0.3">
      <c r="A9" s="104" t="s">
        <v>82</v>
      </c>
      <c r="B9" s="95"/>
      <c r="C9" s="95">
        <v>2344</v>
      </c>
      <c r="D9" s="99"/>
      <c r="E9" s="96">
        <v>2310</v>
      </c>
      <c r="F9" s="99"/>
      <c r="G9" s="96">
        <f>SUM(F10:F12)</f>
        <v>2246</v>
      </c>
      <c r="H9" s="99"/>
      <c r="I9" s="96">
        <f>SUM(H10:H12)</f>
        <v>2105</v>
      </c>
      <c r="J9" s="99"/>
      <c r="K9" s="96">
        <f>SUM(J10:J12)</f>
        <v>2047</v>
      </c>
      <c r="L9" s="99"/>
      <c r="M9" s="96">
        <f>SUM(L10:L12)</f>
        <v>2337</v>
      </c>
      <c r="N9" s="99"/>
      <c r="O9" s="96">
        <f>SUM(N10:N12)</f>
        <v>2438</v>
      </c>
      <c r="P9" s="99"/>
      <c r="Q9" s="96">
        <f>SUM(P10:P12)</f>
        <v>2575</v>
      </c>
      <c r="R9" s="97"/>
      <c r="S9" s="98">
        <f>SUM(R10:R12)</f>
        <v>0</v>
      </c>
      <c r="T9" s="97"/>
      <c r="U9" s="98">
        <f t="shared" ref="U9" si="2">SUM(T10:T12)</f>
        <v>0</v>
      </c>
      <c r="V9" s="97"/>
      <c r="W9" s="98">
        <f t="shared" ref="W9" si="3">SUM(V10:V12)</f>
        <v>0</v>
      </c>
      <c r="X9" s="97"/>
      <c r="Y9" s="98">
        <f t="shared" ref="Y9" si="4">SUM(X10:X12)</f>
        <v>0</v>
      </c>
      <c r="Z9" s="89"/>
      <c r="AA9" s="90">
        <f>SUM(B9:Y9)</f>
        <v>18402</v>
      </c>
      <c r="AC9" s="151" t="s">
        <v>82</v>
      </c>
      <c r="AD9" s="143"/>
      <c r="AE9" s="143">
        <v>12226</v>
      </c>
      <c r="AF9" s="143"/>
      <c r="AG9" s="143">
        <v>19428</v>
      </c>
      <c r="AH9" s="143"/>
      <c r="AI9" s="143">
        <v>24629</v>
      </c>
      <c r="AJ9" s="143"/>
      <c r="AK9" s="143">
        <v>25093</v>
      </c>
      <c r="AL9" s="143"/>
      <c r="AM9" s="143">
        <f>AB9</f>
        <v>0</v>
      </c>
      <c r="AN9" s="165"/>
      <c r="AO9" s="166">
        <f>SUM(AD9:AM9)</f>
        <v>81376</v>
      </c>
      <c r="BU9" s="171" t="s">
        <v>84</v>
      </c>
      <c r="BV9" s="172">
        <f>AO23</f>
        <v>21016</v>
      </c>
      <c r="BW9" s="177" t="s">
        <v>84</v>
      </c>
      <c r="BX9" s="177">
        <v>21016</v>
      </c>
    </row>
    <row r="10" spans="1:76" ht="16.5" thickBot="1" x14ac:dyDescent="0.3">
      <c r="A10" s="117" t="s">
        <v>44</v>
      </c>
      <c r="B10" s="110">
        <v>1899</v>
      </c>
      <c r="C10" s="111"/>
      <c r="D10" s="112">
        <v>1807</v>
      </c>
      <c r="E10" s="111"/>
      <c r="F10" s="112">
        <v>1777</v>
      </c>
      <c r="G10" s="111"/>
      <c r="H10" s="112">
        <v>1678</v>
      </c>
      <c r="I10" s="111"/>
      <c r="J10" s="112">
        <v>1581</v>
      </c>
      <c r="K10" s="111"/>
      <c r="L10" s="112">
        <v>1798</v>
      </c>
      <c r="M10" s="111"/>
      <c r="N10" s="112">
        <v>1875</v>
      </c>
      <c r="O10" s="111"/>
      <c r="P10" s="112">
        <v>2047</v>
      </c>
      <c r="Q10" s="111"/>
      <c r="R10" s="113"/>
      <c r="S10" s="114"/>
      <c r="T10" s="113"/>
      <c r="U10" s="114"/>
      <c r="V10" s="113"/>
      <c r="W10" s="114"/>
      <c r="X10" s="113"/>
      <c r="Y10" s="114"/>
      <c r="Z10" s="108">
        <f>SUM(B10:X10)</f>
        <v>14462</v>
      </c>
      <c r="AA10" s="115"/>
      <c r="AC10" s="152" t="s">
        <v>44</v>
      </c>
      <c r="AD10" s="146">
        <f>11394+6</f>
        <v>11400</v>
      </c>
      <c r="AE10" s="146"/>
      <c r="AF10" s="146">
        <v>16629</v>
      </c>
      <c r="AG10" s="146"/>
      <c r="AH10" s="146">
        <v>21610</v>
      </c>
      <c r="AI10" s="146"/>
      <c r="AJ10" s="146">
        <v>20210</v>
      </c>
      <c r="AK10" s="146"/>
      <c r="AL10" s="146"/>
      <c r="AM10" s="146"/>
      <c r="AN10" s="161">
        <f t="shared" si="0"/>
        <v>69849</v>
      </c>
      <c r="AO10" s="161"/>
      <c r="BU10" s="169" t="s">
        <v>4</v>
      </c>
      <c r="BV10" s="170">
        <f>AO70</f>
        <v>6090</v>
      </c>
      <c r="BW10" s="178" t="s">
        <v>70</v>
      </c>
      <c r="BX10" s="178">
        <v>8642</v>
      </c>
    </row>
    <row r="11" spans="1:76" ht="16.5" thickBot="1" x14ac:dyDescent="0.3">
      <c r="A11" s="117" t="s">
        <v>27</v>
      </c>
      <c r="B11" s="110">
        <v>358</v>
      </c>
      <c r="C11" s="111"/>
      <c r="D11" s="112">
        <v>367</v>
      </c>
      <c r="E11" s="111"/>
      <c r="F11" s="112">
        <v>335</v>
      </c>
      <c r="G11" s="111"/>
      <c r="H11" s="112">
        <v>294</v>
      </c>
      <c r="I11" s="111"/>
      <c r="J11" s="112">
        <v>285</v>
      </c>
      <c r="K11" s="111"/>
      <c r="L11" s="112">
        <v>338</v>
      </c>
      <c r="M11" s="111"/>
      <c r="N11" s="112">
        <v>344</v>
      </c>
      <c r="O11" s="111"/>
      <c r="P11" s="112">
        <v>330</v>
      </c>
      <c r="Q11" s="111"/>
      <c r="R11" s="113"/>
      <c r="S11" s="114"/>
      <c r="T11" s="113"/>
      <c r="U11" s="114"/>
      <c r="V11" s="113"/>
      <c r="W11" s="114"/>
      <c r="X11" s="113"/>
      <c r="Y11" s="114"/>
      <c r="Z11" s="108">
        <f>SUM(B11:X11)</f>
        <v>2651</v>
      </c>
      <c r="AA11" s="115"/>
      <c r="AC11" s="152" t="s">
        <v>27</v>
      </c>
      <c r="AD11" s="146">
        <v>826</v>
      </c>
      <c r="AE11" s="147"/>
      <c r="AF11" s="146">
        <v>2799</v>
      </c>
      <c r="AG11" s="147"/>
      <c r="AH11" s="147">
        <v>3019</v>
      </c>
      <c r="AI11" s="147"/>
      <c r="AJ11" s="147">
        <v>3582</v>
      </c>
      <c r="AK11" s="147"/>
      <c r="AL11" s="147"/>
      <c r="AM11" s="147"/>
      <c r="AN11" s="161">
        <f t="shared" si="0"/>
        <v>10226</v>
      </c>
      <c r="AO11" s="161"/>
      <c r="BU11" s="171" t="s">
        <v>85</v>
      </c>
      <c r="BV11" s="172">
        <f>AO18</f>
        <v>7654</v>
      </c>
      <c r="BW11" s="177" t="s">
        <v>85</v>
      </c>
      <c r="BX11" s="177">
        <v>7654</v>
      </c>
    </row>
    <row r="12" spans="1:76" ht="16.5" thickBot="1" x14ac:dyDescent="0.3">
      <c r="A12" s="118" t="s">
        <v>6</v>
      </c>
      <c r="B12" s="110">
        <v>87</v>
      </c>
      <c r="C12" s="111"/>
      <c r="D12" s="112">
        <v>136</v>
      </c>
      <c r="E12" s="111"/>
      <c r="F12" s="112">
        <v>134</v>
      </c>
      <c r="G12" s="111"/>
      <c r="H12" s="112">
        <v>133</v>
      </c>
      <c r="I12" s="111"/>
      <c r="J12" s="112">
        <v>181</v>
      </c>
      <c r="K12" s="111"/>
      <c r="L12" s="112">
        <v>201</v>
      </c>
      <c r="M12" s="111"/>
      <c r="N12" s="112">
        <v>219</v>
      </c>
      <c r="O12" s="111"/>
      <c r="P12" s="112">
        <v>198</v>
      </c>
      <c r="Q12" s="111"/>
      <c r="R12" s="113"/>
      <c r="S12" s="114"/>
      <c r="T12" s="113"/>
      <c r="U12" s="114"/>
      <c r="V12" s="113"/>
      <c r="W12" s="114"/>
      <c r="X12" s="113"/>
      <c r="Y12" s="114"/>
      <c r="Z12" s="108">
        <f>SUM(B12:X12)</f>
        <v>1289</v>
      </c>
      <c r="AA12" s="115"/>
      <c r="AC12" s="153" t="s">
        <v>6</v>
      </c>
      <c r="AD12" s="146"/>
      <c r="AE12" s="147"/>
      <c r="AF12" s="146"/>
      <c r="AG12" s="147"/>
      <c r="AH12" s="147"/>
      <c r="AI12" s="147"/>
      <c r="AJ12" s="147">
        <v>1322</v>
      </c>
      <c r="AK12" s="147"/>
      <c r="AL12" s="147"/>
      <c r="AM12" s="147"/>
      <c r="AN12" s="161">
        <f t="shared" si="0"/>
        <v>1322</v>
      </c>
      <c r="AO12" s="161"/>
      <c r="BU12" s="169" t="s">
        <v>70</v>
      </c>
      <c r="BV12" s="170">
        <f>AO45</f>
        <v>8642</v>
      </c>
      <c r="BW12" s="178" t="s">
        <v>4</v>
      </c>
      <c r="BX12" s="178">
        <v>6090</v>
      </c>
    </row>
    <row r="13" spans="1:76" ht="16.5" thickBot="1" x14ac:dyDescent="0.3">
      <c r="A13" s="104" t="s">
        <v>73</v>
      </c>
      <c r="B13" s="95"/>
      <c r="C13" s="95">
        <v>2984</v>
      </c>
      <c r="D13" s="99"/>
      <c r="E13" s="96">
        <v>4576</v>
      </c>
      <c r="F13" s="99"/>
      <c r="G13" s="96">
        <f>SUM(F14:F17)</f>
        <v>4581</v>
      </c>
      <c r="H13" s="99"/>
      <c r="I13" s="96">
        <f>SUM(H14:H17)</f>
        <v>4528</v>
      </c>
      <c r="J13" s="99"/>
      <c r="K13" s="96">
        <f>SUM(J14:J17)</f>
        <v>3949</v>
      </c>
      <c r="L13" s="99"/>
      <c r="M13" s="96">
        <f>SUM(L14:L17)</f>
        <v>3842</v>
      </c>
      <c r="N13" s="99"/>
      <c r="O13" s="96">
        <f>SUM(N14:N17)</f>
        <v>3541</v>
      </c>
      <c r="P13" s="99"/>
      <c r="Q13" s="96">
        <f>SUM(P14:P17)</f>
        <v>3782</v>
      </c>
      <c r="R13" s="100"/>
      <c r="S13" s="101">
        <f>SUM(R14:R17)</f>
        <v>0</v>
      </c>
      <c r="T13" s="100"/>
      <c r="U13" s="101">
        <f t="shared" ref="U13" si="5">SUM(T14:T17)</f>
        <v>0</v>
      </c>
      <c r="V13" s="100"/>
      <c r="W13" s="101">
        <f t="shared" ref="W13" si="6">SUM(V14:V17)</f>
        <v>0</v>
      </c>
      <c r="X13" s="100"/>
      <c r="Y13" s="101">
        <f t="shared" ref="Y13" si="7">SUM(X14:X17)</f>
        <v>0</v>
      </c>
      <c r="Z13" s="89"/>
      <c r="AA13" s="90">
        <f>SUM(B13:Y13)</f>
        <v>31783</v>
      </c>
      <c r="AC13" s="151" t="s">
        <v>73</v>
      </c>
      <c r="AD13" s="143"/>
      <c r="AE13" s="143">
        <v>3716</v>
      </c>
      <c r="AF13" s="143"/>
      <c r="AG13" s="143">
        <v>14214</v>
      </c>
      <c r="AH13" s="143"/>
      <c r="AI13" s="143">
        <v>19235</v>
      </c>
      <c r="AJ13" s="143"/>
      <c r="AK13" s="143">
        <v>30395</v>
      </c>
      <c r="AL13" s="143"/>
      <c r="AM13" s="143">
        <f>AB13</f>
        <v>0</v>
      </c>
      <c r="AN13" s="165"/>
      <c r="AO13" s="166">
        <f>SUM(AD13:AM13)</f>
        <v>67560</v>
      </c>
      <c r="BU13" s="171" t="s">
        <v>71</v>
      </c>
      <c r="BV13" s="172">
        <f>AO42</f>
        <v>2913</v>
      </c>
      <c r="BW13" s="177" t="s">
        <v>71</v>
      </c>
      <c r="BX13" s="177">
        <v>2913</v>
      </c>
    </row>
    <row r="14" spans="1:76" ht="16.5" thickBot="1" x14ac:dyDescent="0.3">
      <c r="A14" s="121" t="s">
        <v>47</v>
      </c>
      <c r="B14" s="110">
        <v>396</v>
      </c>
      <c r="C14" s="111"/>
      <c r="D14" s="112">
        <v>522</v>
      </c>
      <c r="E14" s="111"/>
      <c r="F14" s="112">
        <v>487</v>
      </c>
      <c r="G14" s="111"/>
      <c r="H14" s="112">
        <v>498</v>
      </c>
      <c r="I14" s="111"/>
      <c r="J14" s="112">
        <v>392</v>
      </c>
      <c r="K14" s="111"/>
      <c r="L14" s="112">
        <v>399</v>
      </c>
      <c r="M14" s="111"/>
      <c r="N14" s="112">
        <v>555</v>
      </c>
      <c r="O14" s="111"/>
      <c r="P14" s="112">
        <v>653</v>
      </c>
      <c r="Q14" s="111"/>
      <c r="R14" s="113"/>
      <c r="S14" s="114"/>
      <c r="T14" s="113"/>
      <c r="U14" s="114"/>
      <c r="V14" s="113"/>
      <c r="W14" s="114"/>
      <c r="X14" s="113"/>
      <c r="Y14" s="114"/>
      <c r="Z14" s="108">
        <f>SUM(B14:X14)</f>
        <v>3902</v>
      </c>
      <c r="AA14" s="115"/>
      <c r="AC14" s="150" t="s">
        <v>47</v>
      </c>
      <c r="AD14" s="146">
        <v>659</v>
      </c>
      <c r="AE14" s="147"/>
      <c r="AF14" s="146">
        <v>4242</v>
      </c>
      <c r="AG14" s="147"/>
      <c r="AH14" s="147">
        <v>7211</v>
      </c>
      <c r="AI14" s="147"/>
      <c r="AJ14" s="147">
        <v>6570</v>
      </c>
      <c r="AK14" s="147"/>
      <c r="AL14" s="147"/>
      <c r="AM14" s="147"/>
      <c r="AN14" s="161">
        <f t="shared" si="0"/>
        <v>18682</v>
      </c>
      <c r="AO14" s="161"/>
      <c r="BU14" s="169" t="s">
        <v>79</v>
      </c>
      <c r="BV14" s="170">
        <f>AO52</f>
        <v>1860</v>
      </c>
      <c r="BW14" s="178" t="s">
        <v>86</v>
      </c>
      <c r="BX14" s="178">
        <v>1883</v>
      </c>
    </row>
    <row r="15" spans="1:76" ht="16.5" thickBot="1" x14ac:dyDescent="0.3">
      <c r="A15" s="121" t="s">
        <v>48</v>
      </c>
      <c r="B15" s="110">
        <v>3</v>
      </c>
      <c r="C15" s="111"/>
      <c r="D15" s="112">
        <v>5</v>
      </c>
      <c r="E15" s="111"/>
      <c r="F15" s="112">
        <v>2</v>
      </c>
      <c r="G15" s="111"/>
      <c r="H15" s="112">
        <v>4</v>
      </c>
      <c r="I15" s="111"/>
      <c r="J15" s="112">
        <v>7</v>
      </c>
      <c r="K15" s="111"/>
      <c r="L15" s="112">
        <v>5</v>
      </c>
      <c r="M15" s="111"/>
      <c r="N15" s="112">
        <v>2</v>
      </c>
      <c r="O15" s="111"/>
      <c r="P15" s="112">
        <v>0</v>
      </c>
      <c r="Q15" s="111"/>
      <c r="R15" s="113"/>
      <c r="S15" s="114"/>
      <c r="T15" s="113"/>
      <c r="U15" s="114"/>
      <c r="V15" s="113"/>
      <c r="W15" s="114"/>
      <c r="X15" s="113"/>
      <c r="Y15" s="114"/>
      <c r="Z15" s="108">
        <f>SUM(B15:X15)</f>
        <v>28</v>
      </c>
      <c r="AA15" s="115"/>
      <c r="AC15" s="150" t="s">
        <v>48</v>
      </c>
      <c r="AD15" s="146">
        <v>929</v>
      </c>
      <c r="AE15" s="147"/>
      <c r="AF15" s="146">
        <v>1127</v>
      </c>
      <c r="AG15" s="147"/>
      <c r="AH15" s="147">
        <v>57</v>
      </c>
      <c r="AI15" s="147"/>
      <c r="AJ15" s="147">
        <v>81</v>
      </c>
      <c r="AK15" s="147"/>
      <c r="AL15" s="147"/>
      <c r="AM15" s="147"/>
      <c r="AN15" s="161">
        <f t="shared" si="0"/>
        <v>2194</v>
      </c>
      <c r="AO15" s="161"/>
      <c r="BU15" s="171" t="s">
        <v>7</v>
      </c>
      <c r="BV15" s="172">
        <f>AO75</f>
        <v>671</v>
      </c>
      <c r="BW15" s="177" t="s">
        <v>79</v>
      </c>
      <c r="BX15" s="177">
        <v>1860</v>
      </c>
    </row>
    <row r="16" spans="1:76" ht="16.5" thickBot="1" x14ac:dyDescent="0.3">
      <c r="A16" s="121" t="s">
        <v>46</v>
      </c>
      <c r="B16" s="110">
        <v>917</v>
      </c>
      <c r="C16" s="111"/>
      <c r="D16" s="112">
        <v>1101</v>
      </c>
      <c r="E16" s="111"/>
      <c r="F16" s="112">
        <v>1196</v>
      </c>
      <c r="G16" s="111"/>
      <c r="H16" s="112">
        <v>1355</v>
      </c>
      <c r="I16" s="111"/>
      <c r="J16" s="112">
        <v>986</v>
      </c>
      <c r="K16" s="111"/>
      <c r="L16" s="112">
        <v>1017</v>
      </c>
      <c r="M16" s="111"/>
      <c r="N16" s="112">
        <v>828</v>
      </c>
      <c r="O16" s="111"/>
      <c r="P16" s="112">
        <v>1210</v>
      </c>
      <c r="Q16" s="111"/>
      <c r="R16" s="113"/>
      <c r="S16" s="114"/>
      <c r="T16" s="113"/>
      <c r="U16" s="114"/>
      <c r="V16" s="113"/>
      <c r="W16" s="114"/>
      <c r="X16" s="113"/>
      <c r="Y16" s="116"/>
      <c r="Z16" s="108">
        <f>SUM(B16:X16)</f>
        <v>8610</v>
      </c>
      <c r="AA16" s="115"/>
      <c r="AC16" s="150" t="s">
        <v>46</v>
      </c>
      <c r="AD16" s="146">
        <v>2128</v>
      </c>
      <c r="AE16" s="146"/>
      <c r="AF16" s="146">
        <v>8364</v>
      </c>
      <c r="AG16" s="146"/>
      <c r="AH16" s="146">
        <v>3821</v>
      </c>
      <c r="AI16" s="146"/>
      <c r="AJ16" s="146">
        <v>6298</v>
      </c>
      <c r="AK16" s="146"/>
      <c r="AL16" s="146"/>
      <c r="AM16" s="146"/>
      <c r="AN16" s="161">
        <f t="shared" si="0"/>
        <v>20611</v>
      </c>
      <c r="AO16" s="161"/>
      <c r="BU16" s="169" t="s">
        <v>86</v>
      </c>
      <c r="BV16" s="170">
        <f>AO57</f>
        <v>1883</v>
      </c>
      <c r="BW16" s="178" t="s">
        <v>7</v>
      </c>
      <c r="BX16" s="178">
        <v>671</v>
      </c>
    </row>
    <row r="17" spans="1:76" ht="16.5" thickBot="1" x14ac:dyDescent="0.3">
      <c r="A17" s="119" t="s">
        <v>45</v>
      </c>
      <c r="B17" s="110">
        <v>1668</v>
      </c>
      <c r="C17" s="111"/>
      <c r="D17" s="112">
        <v>2948</v>
      </c>
      <c r="E17" s="111"/>
      <c r="F17" s="112">
        <v>2896</v>
      </c>
      <c r="G17" s="111"/>
      <c r="H17" s="112">
        <v>2671</v>
      </c>
      <c r="I17" s="111"/>
      <c r="J17" s="112">
        <v>2564</v>
      </c>
      <c r="K17" s="111"/>
      <c r="L17" s="112">
        <v>2421</v>
      </c>
      <c r="M17" s="111"/>
      <c r="N17" s="112">
        <v>2156</v>
      </c>
      <c r="O17" s="111"/>
      <c r="P17" s="112">
        <v>1919</v>
      </c>
      <c r="Q17" s="111"/>
      <c r="R17" s="113"/>
      <c r="S17" s="116"/>
      <c r="T17" s="113"/>
      <c r="U17" s="116"/>
      <c r="V17" s="113"/>
      <c r="W17" s="116"/>
      <c r="X17" s="113"/>
      <c r="Y17" s="116"/>
      <c r="Z17" s="108">
        <f>SUM(B17:X17)</f>
        <v>19243</v>
      </c>
      <c r="AA17" s="115"/>
      <c r="AC17" s="154" t="s">
        <v>45</v>
      </c>
      <c r="AD17" s="146"/>
      <c r="AE17" s="146"/>
      <c r="AF17" s="146">
        <v>481</v>
      </c>
      <c r="AG17" s="146"/>
      <c r="AH17" s="146">
        <v>8146</v>
      </c>
      <c r="AI17" s="146"/>
      <c r="AJ17" s="146">
        <v>17415</v>
      </c>
      <c r="AK17" s="146"/>
      <c r="AL17" s="146"/>
      <c r="AM17" s="146"/>
      <c r="AN17" s="161">
        <f t="shared" si="0"/>
        <v>26042</v>
      </c>
      <c r="AO17" s="161"/>
      <c r="BU17" s="175" t="s">
        <v>39</v>
      </c>
      <c r="BV17" s="176">
        <f>SUM(BV3:BV16)</f>
        <v>526143</v>
      </c>
      <c r="BW17" s="179" t="s">
        <v>39</v>
      </c>
      <c r="BX17" s="179">
        <f>SUM(BX3:BX16)</f>
        <v>526143</v>
      </c>
    </row>
    <row r="18" spans="1:76" ht="16.5" thickBot="1" x14ac:dyDescent="0.3">
      <c r="A18" s="104" t="s">
        <v>85</v>
      </c>
      <c r="B18" s="95"/>
      <c r="C18" s="95">
        <v>120</v>
      </c>
      <c r="D18" s="99"/>
      <c r="E18" s="96">
        <v>127</v>
      </c>
      <c r="F18" s="99"/>
      <c r="G18" s="96">
        <f>SUM(F19:F22)</f>
        <v>147</v>
      </c>
      <c r="H18" s="99"/>
      <c r="I18" s="96">
        <f>SUM(H19:H22)</f>
        <v>150</v>
      </c>
      <c r="J18" s="99"/>
      <c r="K18" s="96">
        <f>SUM(J19:J22)</f>
        <v>132</v>
      </c>
      <c r="L18" s="99"/>
      <c r="M18" s="96">
        <f>SUM(L19:L22)</f>
        <v>162</v>
      </c>
      <c r="N18" s="99"/>
      <c r="O18" s="96">
        <f>SUM(N19:N22)</f>
        <v>152</v>
      </c>
      <c r="P18" s="99"/>
      <c r="Q18" s="96">
        <f>SUM(P19:P22)</f>
        <v>161</v>
      </c>
      <c r="R18" s="97"/>
      <c r="S18" s="98">
        <f t="shared" ref="S18" si="8">SUM(R19:R22)</f>
        <v>0</v>
      </c>
      <c r="T18" s="97"/>
      <c r="U18" s="98">
        <f t="shared" ref="U18" si="9">SUM(T19:T22)</f>
        <v>0</v>
      </c>
      <c r="V18" s="97"/>
      <c r="W18" s="98">
        <f t="shared" ref="W18" si="10">SUM(V19:V22)</f>
        <v>0</v>
      </c>
      <c r="X18" s="97"/>
      <c r="Y18" s="98">
        <f t="shared" ref="Y18" si="11">SUM(X19:X22)</f>
        <v>0</v>
      </c>
      <c r="Z18" s="89"/>
      <c r="AA18" s="90">
        <f>SUM(B18:Y18)</f>
        <v>1151</v>
      </c>
      <c r="AC18" s="151" t="s">
        <v>85</v>
      </c>
      <c r="AD18" s="143"/>
      <c r="AE18" s="143">
        <v>1656</v>
      </c>
      <c r="AF18" s="143"/>
      <c r="AG18" s="143">
        <v>1868</v>
      </c>
      <c r="AH18" s="143"/>
      <c r="AI18" s="143">
        <v>2273</v>
      </c>
      <c r="AJ18" s="143"/>
      <c r="AK18" s="143">
        <v>1857</v>
      </c>
      <c r="AL18" s="143"/>
      <c r="AM18" s="143">
        <f>AB18</f>
        <v>0</v>
      </c>
      <c r="AN18" s="165"/>
      <c r="AO18" s="166">
        <f>SUM(AD18:AM18)</f>
        <v>7654</v>
      </c>
      <c r="AS18" s="120"/>
    </row>
    <row r="19" spans="1:76" ht="16.5" thickBot="1" x14ac:dyDescent="0.3">
      <c r="A19" s="121" t="s">
        <v>22</v>
      </c>
      <c r="B19" s="110">
        <v>23</v>
      </c>
      <c r="C19" s="111"/>
      <c r="D19" s="112">
        <v>33</v>
      </c>
      <c r="E19" s="111"/>
      <c r="F19" s="112">
        <v>51</v>
      </c>
      <c r="G19" s="111"/>
      <c r="H19" s="112">
        <v>46</v>
      </c>
      <c r="I19" s="111"/>
      <c r="J19" s="112">
        <v>41</v>
      </c>
      <c r="K19" s="111"/>
      <c r="L19" s="112">
        <v>60</v>
      </c>
      <c r="M19" s="111"/>
      <c r="N19" s="112">
        <v>48</v>
      </c>
      <c r="O19" s="111"/>
      <c r="P19" s="112">
        <v>58</v>
      </c>
      <c r="Q19" s="111"/>
      <c r="R19" s="113"/>
      <c r="S19" s="114"/>
      <c r="T19" s="113"/>
      <c r="U19" s="114"/>
      <c r="V19" s="113"/>
      <c r="W19" s="114"/>
      <c r="X19" s="113"/>
      <c r="Y19" s="114"/>
      <c r="Z19" s="108">
        <f>SUM(B19:X19)</f>
        <v>360</v>
      </c>
      <c r="AA19" s="115"/>
      <c r="AC19" s="150" t="s">
        <v>22</v>
      </c>
      <c r="AD19" s="146">
        <v>676</v>
      </c>
      <c r="AE19" s="146"/>
      <c r="AF19" s="146">
        <v>671</v>
      </c>
      <c r="AG19" s="146"/>
      <c r="AH19" s="146">
        <v>591</v>
      </c>
      <c r="AI19" s="146"/>
      <c r="AJ19" s="146">
        <v>489</v>
      </c>
      <c r="AK19" s="146"/>
      <c r="AL19" s="146"/>
      <c r="AM19" s="146"/>
      <c r="AN19" s="161">
        <f t="shared" si="0"/>
        <v>2427</v>
      </c>
      <c r="AO19" s="161"/>
    </row>
    <row r="20" spans="1:76" ht="16.5" thickBot="1" x14ac:dyDescent="0.3">
      <c r="A20" s="121" t="s">
        <v>5</v>
      </c>
      <c r="B20" s="110">
        <v>90</v>
      </c>
      <c r="C20" s="111"/>
      <c r="D20" s="112">
        <v>85</v>
      </c>
      <c r="E20" s="111"/>
      <c r="F20" s="112">
        <v>80</v>
      </c>
      <c r="G20" s="111"/>
      <c r="H20" s="112">
        <v>90</v>
      </c>
      <c r="I20" s="111"/>
      <c r="J20" s="112">
        <v>76</v>
      </c>
      <c r="K20" s="111"/>
      <c r="L20" s="112">
        <v>90</v>
      </c>
      <c r="M20" s="111"/>
      <c r="N20" s="112">
        <v>83</v>
      </c>
      <c r="O20" s="111"/>
      <c r="P20" s="112">
        <v>85</v>
      </c>
      <c r="Q20" s="111"/>
      <c r="R20" s="113"/>
      <c r="S20" s="114"/>
      <c r="T20" s="113"/>
      <c r="U20" s="114"/>
      <c r="V20" s="113"/>
      <c r="W20" s="114"/>
      <c r="X20" s="113"/>
      <c r="Y20" s="114"/>
      <c r="Z20" s="108">
        <f>SUM(B20:X20)</f>
        <v>679</v>
      </c>
      <c r="AA20" s="115"/>
      <c r="AC20" s="150" t="s">
        <v>5</v>
      </c>
      <c r="AD20" s="146">
        <v>809</v>
      </c>
      <c r="AE20" s="146"/>
      <c r="AF20" s="146">
        <v>1046</v>
      </c>
      <c r="AG20" s="146"/>
      <c r="AH20" s="146">
        <v>1513</v>
      </c>
      <c r="AI20" s="146"/>
      <c r="AJ20" s="146">
        <v>1145</v>
      </c>
      <c r="AK20" s="146"/>
      <c r="AL20" s="146"/>
      <c r="AM20" s="146"/>
      <c r="AN20" s="161">
        <f t="shared" si="0"/>
        <v>4513</v>
      </c>
      <c r="AO20" s="161"/>
    </row>
    <row r="21" spans="1:76" ht="16.5" thickBot="1" x14ac:dyDescent="0.3">
      <c r="A21" s="121" t="s">
        <v>46</v>
      </c>
      <c r="B21" s="112">
        <v>7</v>
      </c>
      <c r="C21" s="111"/>
      <c r="D21" s="112">
        <v>8</v>
      </c>
      <c r="E21" s="111"/>
      <c r="F21" s="112">
        <v>15</v>
      </c>
      <c r="G21" s="111"/>
      <c r="H21" s="112">
        <v>13</v>
      </c>
      <c r="I21" s="111"/>
      <c r="J21" s="112">
        <v>14</v>
      </c>
      <c r="K21" s="111"/>
      <c r="L21" s="112">
        <v>10</v>
      </c>
      <c r="M21" s="111"/>
      <c r="N21" s="112">
        <v>17</v>
      </c>
      <c r="O21" s="111"/>
      <c r="P21" s="112">
        <v>16</v>
      </c>
      <c r="Q21" s="111"/>
      <c r="R21" s="113"/>
      <c r="S21" s="114"/>
      <c r="T21" s="113"/>
      <c r="U21" s="114"/>
      <c r="V21" s="113"/>
      <c r="W21" s="114"/>
      <c r="X21" s="113"/>
      <c r="Y21" s="114"/>
      <c r="Z21" s="108">
        <f>SUM(B21:X21)</f>
        <v>100</v>
      </c>
      <c r="AA21" s="115"/>
      <c r="AC21" s="150" t="s">
        <v>46</v>
      </c>
      <c r="AD21" s="146">
        <v>171</v>
      </c>
      <c r="AE21" s="146"/>
      <c r="AF21" s="146">
        <v>149</v>
      </c>
      <c r="AG21" s="146"/>
      <c r="AH21" s="146">
        <v>159</v>
      </c>
      <c r="AI21" s="146"/>
      <c r="AJ21" s="146">
        <v>217</v>
      </c>
      <c r="AK21" s="146"/>
      <c r="AL21" s="146"/>
      <c r="AM21" s="146"/>
      <c r="AN21" s="161">
        <f t="shared" si="0"/>
        <v>696</v>
      </c>
      <c r="AO21" s="161"/>
    </row>
    <row r="22" spans="1:76" ht="16.5" thickBot="1" x14ac:dyDescent="0.3">
      <c r="A22" s="121" t="s">
        <v>15</v>
      </c>
      <c r="B22" s="110">
        <v>0</v>
      </c>
      <c r="C22" s="111"/>
      <c r="D22" s="112">
        <v>1</v>
      </c>
      <c r="E22" s="111"/>
      <c r="F22" s="112">
        <v>1</v>
      </c>
      <c r="G22" s="111"/>
      <c r="H22" s="111">
        <v>1</v>
      </c>
      <c r="I22" s="111"/>
      <c r="J22" s="111">
        <v>1</v>
      </c>
      <c r="K22" s="111"/>
      <c r="L22" s="111">
        <v>2</v>
      </c>
      <c r="M22" s="111"/>
      <c r="N22" s="112">
        <v>4</v>
      </c>
      <c r="O22" s="111"/>
      <c r="P22" s="112">
        <v>2</v>
      </c>
      <c r="Q22" s="111"/>
      <c r="R22" s="113"/>
      <c r="S22" s="116"/>
      <c r="T22" s="113"/>
      <c r="U22" s="116"/>
      <c r="V22" s="113"/>
      <c r="W22" s="116"/>
      <c r="X22" s="113"/>
      <c r="Y22" s="116"/>
      <c r="Z22" s="108">
        <f>SUM(B22:X22)</f>
        <v>12</v>
      </c>
      <c r="AA22" s="115"/>
      <c r="AC22" s="150" t="s">
        <v>15</v>
      </c>
      <c r="AD22" s="146"/>
      <c r="AE22" s="146"/>
      <c r="AF22" s="146">
        <v>2</v>
      </c>
      <c r="AG22" s="146"/>
      <c r="AH22" s="146">
        <v>10</v>
      </c>
      <c r="AI22" s="146"/>
      <c r="AJ22" s="146">
        <v>6</v>
      </c>
      <c r="AK22" s="146"/>
      <c r="AL22" s="146"/>
      <c r="AM22" s="146"/>
      <c r="AN22" s="161">
        <f t="shared" si="0"/>
        <v>18</v>
      </c>
      <c r="AO22" s="161"/>
    </row>
    <row r="23" spans="1:76" ht="16.5" thickBot="1" x14ac:dyDescent="0.3">
      <c r="A23" s="104" t="s">
        <v>84</v>
      </c>
      <c r="B23" s="95"/>
      <c r="C23" s="95">
        <v>860</v>
      </c>
      <c r="D23" s="99"/>
      <c r="E23" s="96">
        <v>994</v>
      </c>
      <c r="F23" s="99"/>
      <c r="G23" s="96">
        <f>SUM(F24:F28)</f>
        <v>958</v>
      </c>
      <c r="H23" s="99"/>
      <c r="I23" s="96">
        <f>SUM(H24:H28)</f>
        <v>870</v>
      </c>
      <c r="J23" s="99"/>
      <c r="K23" s="96">
        <f>SUM(J24:J28)</f>
        <v>896</v>
      </c>
      <c r="L23" s="99"/>
      <c r="M23" s="96">
        <f>SUM(L24:L28)</f>
        <v>982</v>
      </c>
      <c r="N23" s="99"/>
      <c r="O23" s="96">
        <f>SUM(N24:N28)</f>
        <v>990</v>
      </c>
      <c r="P23" s="99"/>
      <c r="Q23" s="96">
        <f>SUM(P24:P28)</f>
        <v>1012</v>
      </c>
      <c r="R23" s="97"/>
      <c r="S23" s="98">
        <f t="shared" ref="S23" si="12">SUM(R24:R28)</f>
        <v>0</v>
      </c>
      <c r="T23" s="97"/>
      <c r="U23" s="98">
        <f t="shared" ref="U23" si="13">SUM(T24:T28)</f>
        <v>0</v>
      </c>
      <c r="V23" s="97"/>
      <c r="W23" s="98">
        <f t="shared" ref="W23" si="14">SUM(V24:V28)</f>
        <v>0</v>
      </c>
      <c r="X23" s="97"/>
      <c r="Y23" s="98">
        <f t="shared" ref="Y23" si="15">SUM(X24:X28)</f>
        <v>0</v>
      </c>
      <c r="Z23" s="89"/>
      <c r="AA23" s="90">
        <f>SUM(B23:Y23)</f>
        <v>7562</v>
      </c>
      <c r="AC23" s="151" t="s">
        <v>84</v>
      </c>
      <c r="AD23" s="143"/>
      <c r="AE23" s="143">
        <v>1672</v>
      </c>
      <c r="AF23" s="143"/>
      <c r="AG23" s="143">
        <v>4187</v>
      </c>
      <c r="AH23" s="143"/>
      <c r="AI23" s="143">
        <v>5559</v>
      </c>
      <c r="AJ23" s="143"/>
      <c r="AK23" s="143">
        <v>9598</v>
      </c>
      <c r="AL23" s="143"/>
      <c r="AM23" s="143">
        <f>AB23</f>
        <v>0</v>
      </c>
      <c r="AN23" s="165"/>
      <c r="AO23" s="166">
        <f>SUM(AD23:AM23)</f>
        <v>21016</v>
      </c>
    </row>
    <row r="24" spans="1:76" ht="16.5" thickBot="1" x14ac:dyDescent="0.3">
      <c r="A24" s="188" t="s">
        <v>49</v>
      </c>
      <c r="B24" s="112">
        <v>46</v>
      </c>
      <c r="C24" s="111"/>
      <c r="D24" s="112">
        <v>51</v>
      </c>
      <c r="E24" s="111"/>
      <c r="F24" s="112">
        <v>42</v>
      </c>
      <c r="G24" s="111"/>
      <c r="H24" s="112">
        <v>42</v>
      </c>
      <c r="I24" s="111"/>
      <c r="J24" s="112">
        <v>60</v>
      </c>
      <c r="K24" s="111"/>
      <c r="L24" s="112">
        <v>61</v>
      </c>
      <c r="M24" s="111"/>
      <c r="N24" s="112">
        <v>80</v>
      </c>
      <c r="O24" s="111"/>
      <c r="P24" s="112">
        <v>94</v>
      </c>
      <c r="Q24" s="111"/>
      <c r="R24" s="113"/>
      <c r="S24" s="114"/>
      <c r="T24" s="113"/>
      <c r="U24" s="114"/>
      <c r="V24" s="113"/>
      <c r="W24" s="114"/>
      <c r="X24" s="113"/>
      <c r="Y24" s="114"/>
      <c r="Z24" s="108">
        <f>SUM(B24:X24)</f>
        <v>476</v>
      </c>
      <c r="AA24" s="115"/>
      <c r="AC24" s="155" t="s">
        <v>49</v>
      </c>
      <c r="AD24" s="146">
        <v>173</v>
      </c>
      <c r="AE24" s="146"/>
      <c r="AF24" s="146">
        <v>363</v>
      </c>
      <c r="AG24" s="146"/>
      <c r="AH24" s="146">
        <v>474</v>
      </c>
      <c r="AI24" s="146"/>
      <c r="AJ24" s="146">
        <v>951</v>
      </c>
      <c r="AK24" s="146"/>
      <c r="AL24" s="146"/>
      <c r="AM24" s="146"/>
      <c r="AN24" s="161">
        <f t="shared" si="0"/>
        <v>1961</v>
      </c>
      <c r="AO24" s="161"/>
    </row>
    <row r="25" spans="1:76" ht="16.5" thickBot="1" x14ac:dyDescent="0.3">
      <c r="A25" s="121" t="s">
        <v>5</v>
      </c>
      <c r="B25" s="110">
        <v>85</v>
      </c>
      <c r="C25" s="111"/>
      <c r="D25" s="112">
        <v>128</v>
      </c>
      <c r="E25" s="111"/>
      <c r="F25" s="112">
        <v>147</v>
      </c>
      <c r="G25" s="111"/>
      <c r="H25" s="112">
        <v>121</v>
      </c>
      <c r="I25" s="111"/>
      <c r="J25" s="112">
        <v>155</v>
      </c>
      <c r="K25" s="111"/>
      <c r="L25" s="112">
        <v>159</v>
      </c>
      <c r="M25" s="111"/>
      <c r="N25" s="112">
        <v>147</v>
      </c>
      <c r="O25" s="111"/>
      <c r="P25" s="112">
        <v>141</v>
      </c>
      <c r="Q25" s="111"/>
      <c r="R25" s="113"/>
      <c r="S25" s="114"/>
      <c r="T25" s="113"/>
      <c r="U25" s="114"/>
      <c r="V25" s="113"/>
      <c r="W25" s="114"/>
      <c r="X25" s="113"/>
      <c r="Y25" s="114"/>
      <c r="Z25" s="108">
        <f>SUM(B25:X25)</f>
        <v>1083</v>
      </c>
      <c r="AA25" s="115"/>
      <c r="AC25" s="150" t="s">
        <v>5</v>
      </c>
      <c r="AD25" s="146">
        <v>160</v>
      </c>
      <c r="AE25" s="146"/>
      <c r="AF25" s="146">
        <v>361</v>
      </c>
      <c r="AG25" s="146"/>
      <c r="AH25" s="146">
        <v>420</v>
      </c>
      <c r="AI25" s="146"/>
      <c r="AJ25" s="146">
        <v>1164</v>
      </c>
      <c r="AK25" s="146"/>
      <c r="AL25" s="146"/>
      <c r="AM25" s="146"/>
      <c r="AN25" s="161">
        <f t="shared" si="0"/>
        <v>2105</v>
      </c>
      <c r="AO25" s="161"/>
    </row>
    <row r="26" spans="1:76" ht="16.5" thickBot="1" x14ac:dyDescent="0.3">
      <c r="A26" s="121" t="s">
        <v>53</v>
      </c>
      <c r="B26" s="112">
        <v>545</v>
      </c>
      <c r="C26" s="111"/>
      <c r="D26" s="112">
        <v>567</v>
      </c>
      <c r="E26" s="111"/>
      <c r="F26" s="112">
        <v>557</v>
      </c>
      <c r="G26" s="111"/>
      <c r="H26" s="112">
        <v>476</v>
      </c>
      <c r="I26" s="111"/>
      <c r="J26" s="112">
        <v>501</v>
      </c>
      <c r="K26" s="111"/>
      <c r="L26" s="112">
        <v>560</v>
      </c>
      <c r="M26" s="111"/>
      <c r="N26" s="112">
        <v>572</v>
      </c>
      <c r="O26" s="111"/>
      <c r="P26" s="112">
        <v>597</v>
      </c>
      <c r="Q26" s="111"/>
      <c r="R26" s="113"/>
      <c r="S26" s="114"/>
      <c r="T26" s="113"/>
      <c r="U26" s="114"/>
      <c r="V26" s="113"/>
      <c r="W26" s="114"/>
      <c r="X26" s="113"/>
      <c r="Y26" s="114"/>
      <c r="Z26" s="108">
        <f>SUM(B26:X26)</f>
        <v>4375</v>
      </c>
      <c r="AA26" s="115"/>
      <c r="AC26" s="150" t="s">
        <v>53</v>
      </c>
      <c r="AD26" s="146">
        <v>117</v>
      </c>
      <c r="AE26" s="146"/>
      <c r="AF26" s="146">
        <v>1583</v>
      </c>
      <c r="AG26" s="146"/>
      <c r="AH26" s="146">
        <v>2540</v>
      </c>
      <c r="AI26" s="146"/>
      <c r="AJ26" s="146">
        <v>5908</v>
      </c>
      <c r="AK26" s="146"/>
      <c r="AL26" s="146"/>
      <c r="AM26" s="146"/>
      <c r="AN26" s="161">
        <f t="shared" si="0"/>
        <v>10148</v>
      </c>
      <c r="AO26" s="161"/>
    </row>
    <row r="27" spans="1:76" ht="16.5" thickBot="1" x14ac:dyDescent="0.3">
      <c r="A27" s="121" t="s">
        <v>54</v>
      </c>
      <c r="B27" s="110">
        <v>59</v>
      </c>
      <c r="C27" s="111"/>
      <c r="D27" s="112">
        <v>60</v>
      </c>
      <c r="E27" s="111"/>
      <c r="F27" s="112">
        <v>78</v>
      </c>
      <c r="G27" s="111"/>
      <c r="H27" s="112">
        <v>61</v>
      </c>
      <c r="I27" s="111"/>
      <c r="J27" s="112">
        <v>63</v>
      </c>
      <c r="K27" s="111"/>
      <c r="L27" s="112">
        <v>58</v>
      </c>
      <c r="M27" s="111"/>
      <c r="N27" s="112">
        <v>73</v>
      </c>
      <c r="O27" s="111"/>
      <c r="P27" s="112">
        <v>57</v>
      </c>
      <c r="Q27" s="111"/>
      <c r="R27" s="113"/>
      <c r="S27" s="114"/>
      <c r="T27" s="113"/>
      <c r="U27" s="114"/>
      <c r="V27" s="113"/>
      <c r="W27" s="114"/>
      <c r="X27" s="113"/>
      <c r="Y27" s="114"/>
      <c r="Z27" s="108">
        <f>SUM(B27:X27)</f>
        <v>509</v>
      </c>
      <c r="AA27" s="115"/>
      <c r="AC27" s="150" t="s">
        <v>54</v>
      </c>
      <c r="AD27" s="146">
        <v>53</v>
      </c>
      <c r="AE27" s="147"/>
      <c r="AF27" s="146">
        <v>504</v>
      </c>
      <c r="AG27" s="147"/>
      <c r="AH27" s="147">
        <v>952</v>
      </c>
      <c r="AI27" s="147"/>
      <c r="AJ27" s="146">
        <v>711</v>
      </c>
      <c r="AK27" s="147"/>
      <c r="AL27" s="147"/>
      <c r="AM27" s="147"/>
      <c r="AN27" s="161">
        <f t="shared" si="0"/>
        <v>2220</v>
      </c>
      <c r="AO27" s="161"/>
    </row>
    <row r="28" spans="1:76" ht="16.5" thickBot="1" x14ac:dyDescent="0.3">
      <c r="A28" s="225" t="s">
        <v>143</v>
      </c>
      <c r="B28" s="110">
        <v>125</v>
      </c>
      <c r="C28" s="111"/>
      <c r="D28" s="112">
        <v>188</v>
      </c>
      <c r="E28" s="111"/>
      <c r="F28" s="112">
        <v>134</v>
      </c>
      <c r="G28" s="111"/>
      <c r="H28" s="112">
        <v>170</v>
      </c>
      <c r="I28" s="111"/>
      <c r="J28" s="112">
        <v>117</v>
      </c>
      <c r="K28" s="111"/>
      <c r="L28" s="112">
        <v>144</v>
      </c>
      <c r="M28" s="111"/>
      <c r="N28" s="112">
        <v>118</v>
      </c>
      <c r="O28" s="111"/>
      <c r="P28" s="112">
        <v>123</v>
      </c>
      <c r="Q28" s="111"/>
      <c r="R28" s="113"/>
      <c r="S28" s="116"/>
      <c r="T28" s="113"/>
      <c r="U28" s="116"/>
      <c r="V28" s="113"/>
      <c r="W28" s="116"/>
      <c r="X28" s="113"/>
      <c r="Y28" s="116"/>
      <c r="Z28" s="108">
        <f>SUM(B28:X28)</f>
        <v>1119</v>
      </c>
      <c r="AA28" s="115"/>
      <c r="AC28" s="225" t="s">
        <v>143</v>
      </c>
      <c r="AD28" s="146">
        <v>1169</v>
      </c>
      <c r="AE28" s="146"/>
      <c r="AF28" s="146">
        <v>1376</v>
      </c>
      <c r="AG28" s="146"/>
      <c r="AH28" s="146">
        <v>1173</v>
      </c>
      <c r="AI28" s="146"/>
      <c r="AJ28" s="146">
        <v>898</v>
      </c>
      <c r="AK28" s="146"/>
      <c r="AL28" s="146"/>
      <c r="AM28" s="146"/>
      <c r="AN28" s="161">
        <f t="shared" si="0"/>
        <v>4616</v>
      </c>
      <c r="AO28" s="161"/>
    </row>
    <row r="29" spans="1:76" ht="16.5" thickBot="1" x14ac:dyDescent="0.3">
      <c r="A29" s="104" t="s">
        <v>83</v>
      </c>
      <c r="B29" s="102"/>
      <c r="C29" s="95">
        <v>1040</v>
      </c>
      <c r="D29" s="99"/>
      <c r="E29" s="96">
        <v>1234</v>
      </c>
      <c r="F29" s="99"/>
      <c r="G29" s="96">
        <f>SUM(F30:F31)</f>
        <v>985</v>
      </c>
      <c r="H29" s="99"/>
      <c r="I29" s="96">
        <f>SUM(H30:H31)</f>
        <v>831</v>
      </c>
      <c r="J29" s="99"/>
      <c r="K29" s="96">
        <f>SUM(J30:J31)</f>
        <v>820</v>
      </c>
      <c r="L29" s="99"/>
      <c r="M29" s="96">
        <f>SUM(L30:L31)</f>
        <v>1180</v>
      </c>
      <c r="N29" s="99"/>
      <c r="O29" s="96">
        <f>SUM(N30:N31)</f>
        <v>1217</v>
      </c>
      <c r="P29" s="99"/>
      <c r="Q29" s="96">
        <f>SUM(P30:P31)</f>
        <v>1296</v>
      </c>
      <c r="R29" s="97"/>
      <c r="S29" s="98">
        <f t="shared" ref="S29" si="16">SUM(R30:R31)</f>
        <v>0</v>
      </c>
      <c r="T29" s="97"/>
      <c r="U29" s="98">
        <f t="shared" ref="U29" si="17">SUM(T30:T31)</f>
        <v>0</v>
      </c>
      <c r="V29" s="97"/>
      <c r="W29" s="98">
        <f t="shared" ref="W29" si="18">SUM(V30:V31)</f>
        <v>0</v>
      </c>
      <c r="X29" s="97"/>
      <c r="Y29" s="98">
        <f t="shared" ref="Y29" si="19">SUM(X30:X31)</f>
        <v>0</v>
      </c>
      <c r="Z29" s="89"/>
      <c r="AA29" s="90">
        <f>SUM(B29:Y29)</f>
        <v>8603</v>
      </c>
      <c r="AC29" s="151" t="s">
        <v>83</v>
      </c>
      <c r="AD29" s="143"/>
      <c r="AE29" s="143">
        <v>2153</v>
      </c>
      <c r="AF29" s="143"/>
      <c r="AG29" s="143">
        <v>8566</v>
      </c>
      <c r="AH29" s="143"/>
      <c r="AI29" s="143">
        <v>11917</v>
      </c>
      <c r="AJ29" s="143"/>
      <c r="AK29" s="143">
        <v>13639</v>
      </c>
      <c r="AL29" s="143"/>
      <c r="AM29" s="143">
        <f>AB29</f>
        <v>0</v>
      </c>
      <c r="AN29" s="165"/>
      <c r="AO29" s="166">
        <f>SUM(AD29:AM29)</f>
        <v>36275</v>
      </c>
    </row>
    <row r="30" spans="1:76" ht="16.5" thickBot="1" x14ac:dyDescent="0.3">
      <c r="A30" s="121" t="s">
        <v>55</v>
      </c>
      <c r="B30" s="110">
        <v>1010</v>
      </c>
      <c r="C30" s="111"/>
      <c r="D30" s="112">
        <v>1208</v>
      </c>
      <c r="E30" s="111"/>
      <c r="F30" s="112">
        <v>948</v>
      </c>
      <c r="G30" s="111"/>
      <c r="H30" s="112">
        <v>781</v>
      </c>
      <c r="I30" s="111"/>
      <c r="J30" s="112">
        <v>788</v>
      </c>
      <c r="K30" s="111"/>
      <c r="L30" s="112">
        <v>1144</v>
      </c>
      <c r="M30" s="111"/>
      <c r="N30" s="112">
        <v>1186</v>
      </c>
      <c r="O30" s="111"/>
      <c r="P30" s="112">
        <v>1266</v>
      </c>
      <c r="Q30" s="111"/>
      <c r="R30" s="113"/>
      <c r="S30" s="114"/>
      <c r="T30" s="113"/>
      <c r="U30" s="114"/>
      <c r="V30" s="113"/>
      <c r="W30" s="114"/>
      <c r="X30" s="113"/>
      <c r="Y30" s="114"/>
      <c r="Z30" s="108">
        <f>SUM(B30:X30)</f>
        <v>8331</v>
      </c>
      <c r="AA30" s="115"/>
      <c r="AC30" s="150" t="s">
        <v>55</v>
      </c>
      <c r="AD30" s="146">
        <v>2005</v>
      </c>
      <c r="AE30" s="146"/>
      <c r="AF30" s="146">
        <v>8091</v>
      </c>
      <c r="AG30" s="146"/>
      <c r="AH30" s="146">
        <v>11520</v>
      </c>
      <c r="AI30" s="146"/>
      <c r="AJ30" s="146">
        <v>13191</v>
      </c>
      <c r="AK30" s="146"/>
      <c r="AL30" s="146"/>
      <c r="AM30" s="146"/>
      <c r="AN30" s="161">
        <f t="shared" si="0"/>
        <v>34807</v>
      </c>
      <c r="AO30" s="161"/>
    </row>
    <row r="31" spans="1:76" ht="16.5" thickBot="1" x14ac:dyDescent="0.3">
      <c r="A31" s="121" t="s">
        <v>46</v>
      </c>
      <c r="B31" s="110">
        <v>30</v>
      </c>
      <c r="C31" s="111"/>
      <c r="D31" s="112">
        <v>26</v>
      </c>
      <c r="E31" s="111"/>
      <c r="F31" s="112">
        <v>37</v>
      </c>
      <c r="G31" s="111"/>
      <c r="H31" s="112">
        <v>50</v>
      </c>
      <c r="I31" s="111"/>
      <c r="J31" s="112">
        <v>32</v>
      </c>
      <c r="K31" s="111"/>
      <c r="L31" s="112">
        <v>36</v>
      </c>
      <c r="M31" s="111"/>
      <c r="N31" s="112">
        <v>31</v>
      </c>
      <c r="O31" s="111"/>
      <c r="P31" s="112">
        <v>30</v>
      </c>
      <c r="Q31" s="111"/>
      <c r="R31" s="113"/>
      <c r="S31" s="114"/>
      <c r="T31" s="113"/>
      <c r="U31" s="114"/>
      <c r="V31" s="113"/>
      <c r="W31" s="114"/>
      <c r="X31" s="113"/>
      <c r="Y31" s="114"/>
      <c r="Z31" s="108">
        <f>SUM(B31:X31)</f>
        <v>272</v>
      </c>
      <c r="AA31" s="115"/>
      <c r="AC31" s="150" t="s">
        <v>46</v>
      </c>
      <c r="AD31" s="146">
        <v>148</v>
      </c>
      <c r="AE31" s="146"/>
      <c r="AF31" s="146">
        <v>475</v>
      </c>
      <c r="AG31" s="146"/>
      <c r="AH31" s="146">
        <v>397</v>
      </c>
      <c r="AI31" s="146"/>
      <c r="AJ31" s="146">
        <v>447</v>
      </c>
      <c r="AK31" s="146"/>
      <c r="AL31" s="146"/>
      <c r="AM31" s="146"/>
      <c r="AN31" s="161">
        <f t="shared" si="0"/>
        <v>1467</v>
      </c>
      <c r="AO31" s="161"/>
    </row>
    <row r="32" spans="1:76" ht="16.5" thickBot="1" x14ac:dyDescent="0.3">
      <c r="A32" s="104" t="s">
        <v>72</v>
      </c>
      <c r="B32" s="95"/>
      <c r="C32" s="95">
        <v>1188</v>
      </c>
      <c r="D32" s="99"/>
      <c r="E32" s="96">
        <v>1730</v>
      </c>
      <c r="F32" s="99"/>
      <c r="G32" s="96">
        <f>SUM(F33:F39)</f>
        <v>1226</v>
      </c>
      <c r="H32" s="99"/>
      <c r="I32" s="96">
        <f>SUM(H33:H39)</f>
        <v>1402</v>
      </c>
      <c r="J32" s="99"/>
      <c r="K32" s="96">
        <f>SUM(J33:J39)</f>
        <v>1074</v>
      </c>
      <c r="L32" s="99"/>
      <c r="M32" s="96">
        <f>SUM(L33:L39)</f>
        <v>1039</v>
      </c>
      <c r="N32" s="99"/>
      <c r="O32" s="96">
        <f>SUM(N33:N39)</f>
        <v>1062</v>
      </c>
      <c r="P32" s="99"/>
      <c r="Q32" s="96">
        <f>SUM(P33:P39)</f>
        <v>1246</v>
      </c>
      <c r="R32" s="97"/>
      <c r="S32" s="101">
        <f t="shared" ref="S32" si="20">SUM(R33:R39)</f>
        <v>0</v>
      </c>
      <c r="T32" s="97"/>
      <c r="U32" s="101">
        <f t="shared" ref="U32" si="21">SUM(T33:T39)</f>
        <v>0</v>
      </c>
      <c r="V32" s="97"/>
      <c r="W32" s="101">
        <f t="shared" ref="W32" si="22">SUM(V33:V39)</f>
        <v>0</v>
      </c>
      <c r="X32" s="97"/>
      <c r="Y32" s="101">
        <f t="shared" ref="Y32" si="23">SUM(X33:X39)</f>
        <v>0</v>
      </c>
      <c r="Z32" s="89"/>
      <c r="AA32" s="90">
        <f>SUM(B32:Y32)</f>
        <v>9967</v>
      </c>
      <c r="AC32" s="151" t="s">
        <v>72</v>
      </c>
      <c r="AD32" s="143"/>
      <c r="AE32" s="143">
        <v>1526</v>
      </c>
      <c r="AF32" s="143"/>
      <c r="AG32" s="143">
        <v>8296</v>
      </c>
      <c r="AH32" s="143"/>
      <c r="AI32" s="143">
        <v>12537</v>
      </c>
      <c r="AJ32" s="143"/>
      <c r="AK32" s="143">
        <v>15611</v>
      </c>
      <c r="AL32" s="143"/>
      <c r="AM32" s="143">
        <f>AB32</f>
        <v>0</v>
      </c>
      <c r="AN32" s="165"/>
      <c r="AO32" s="166">
        <f>SUM(AD32:AM32)</f>
        <v>37970</v>
      </c>
    </row>
    <row r="33" spans="1:41" ht="16.5" thickBot="1" x14ac:dyDescent="0.3">
      <c r="A33" s="121" t="s">
        <v>6</v>
      </c>
      <c r="B33" s="110">
        <v>264</v>
      </c>
      <c r="C33" s="111"/>
      <c r="D33" s="112">
        <v>397</v>
      </c>
      <c r="E33" s="111"/>
      <c r="F33" s="112">
        <v>334</v>
      </c>
      <c r="G33" s="111"/>
      <c r="H33" s="112">
        <v>460</v>
      </c>
      <c r="I33" s="111"/>
      <c r="J33" s="112">
        <v>248</v>
      </c>
      <c r="K33" s="111"/>
      <c r="L33" s="112">
        <v>284</v>
      </c>
      <c r="M33" s="111"/>
      <c r="N33" s="112">
        <v>357</v>
      </c>
      <c r="O33" s="111"/>
      <c r="P33" s="113">
        <v>456</v>
      </c>
      <c r="Q33" s="111"/>
      <c r="R33" s="113"/>
      <c r="S33" s="114"/>
      <c r="T33" s="113"/>
      <c r="U33" s="114"/>
      <c r="V33" s="113"/>
      <c r="W33" s="114"/>
      <c r="X33" s="113"/>
      <c r="Y33" s="114"/>
      <c r="Z33" s="108">
        <f t="shared" ref="Z33:Z39" si="24">SUM(B33:X33)</f>
        <v>2800</v>
      </c>
      <c r="AA33" s="115"/>
      <c r="AC33" s="150" t="s">
        <v>6</v>
      </c>
      <c r="AD33" s="146">
        <v>1200</v>
      </c>
      <c r="AE33" s="146"/>
      <c r="AF33" s="146">
        <v>1834</v>
      </c>
      <c r="AG33" s="146"/>
      <c r="AH33" s="146">
        <v>2489</v>
      </c>
      <c r="AI33" s="146"/>
      <c r="AJ33" s="146">
        <v>5832</v>
      </c>
      <c r="AK33" s="146"/>
      <c r="AL33" s="146"/>
      <c r="AM33" s="146"/>
      <c r="AN33" s="161">
        <f t="shared" si="0"/>
        <v>11355</v>
      </c>
      <c r="AO33" s="161"/>
    </row>
    <row r="34" spans="1:41" ht="16.5" thickBot="1" x14ac:dyDescent="0.3">
      <c r="A34" s="121" t="s">
        <v>5</v>
      </c>
      <c r="B34" s="110">
        <v>176</v>
      </c>
      <c r="C34" s="111"/>
      <c r="D34" s="112">
        <v>157</v>
      </c>
      <c r="E34" s="111"/>
      <c r="F34" s="112">
        <v>178</v>
      </c>
      <c r="G34" s="111"/>
      <c r="H34" s="112">
        <v>140</v>
      </c>
      <c r="I34" s="111"/>
      <c r="J34" s="112">
        <v>95</v>
      </c>
      <c r="K34" s="111"/>
      <c r="L34" s="112">
        <v>157</v>
      </c>
      <c r="M34" s="111"/>
      <c r="N34" s="112">
        <v>108</v>
      </c>
      <c r="O34" s="111"/>
      <c r="P34" s="113">
        <v>111</v>
      </c>
      <c r="Q34" s="111"/>
      <c r="R34" s="113"/>
      <c r="S34" s="114"/>
      <c r="T34" s="113"/>
      <c r="U34" s="114"/>
      <c r="V34" s="113"/>
      <c r="W34" s="114"/>
      <c r="X34" s="113"/>
      <c r="Y34" s="114"/>
      <c r="Z34" s="108">
        <f t="shared" si="24"/>
        <v>1122</v>
      </c>
      <c r="AA34" s="115"/>
      <c r="AC34" s="150" t="s">
        <v>31</v>
      </c>
      <c r="AD34" s="146">
        <v>112</v>
      </c>
      <c r="AE34" s="146"/>
      <c r="AF34" s="146">
        <v>3361</v>
      </c>
      <c r="AG34" s="146"/>
      <c r="AH34" s="146">
        <v>4160</v>
      </c>
      <c r="AI34" s="146"/>
      <c r="AJ34" s="146">
        <v>2945</v>
      </c>
      <c r="AK34" s="146"/>
      <c r="AL34" s="146"/>
      <c r="AM34" s="146"/>
      <c r="AN34" s="161">
        <f t="shared" si="0"/>
        <v>10578</v>
      </c>
      <c r="AO34" s="161"/>
    </row>
    <row r="35" spans="1:41" ht="16.5" thickBot="1" x14ac:dyDescent="0.3">
      <c r="A35" s="121" t="s">
        <v>46</v>
      </c>
      <c r="B35" s="110">
        <v>13</v>
      </c>
      <c r="C35" s="111"/>
      <c r="D35" s="112">
        <v>14</v>
      </c>
      <c r="E35" s="111"/>
      <c r="F35" s="112">
        <v>8</v>
      </c>
      <c r="G35" s="111"/>
      <c r="H35" s="112">
        <v>6</v>
      </c>
      <c r="I35" s="111"/>
      <c r="J35" s="112">
        <v>2</v>
      </c>
      <c r="K35" s="111"/>
      <c r="L35" s="112">
        <v>3</v>
      </c>
      <c r="M35" s="111"/>
      <c r="N35" s="112">
        <v>228</v>
      </c>
      <c r="O35" s="111"/>
      <c r="P35" s="113">
        <v>220</v>
      </c>
      <c r="Q35" s="111"/>
      <c r="R35" s="113"/>
      <c r="S35" s="114"/>
      <c r="T35" s="113"/>
      <c r="U35" s="114"/>
      <c r="V35" s="113"/>
      <c r="W35" s="114"/>
      <c r="X35" s="113"/>
      <c r="Y35" s="114"/>
      <c r="Z35" s="108">
        <f t="shared" si="24"/>
        <v>494</v>
      </c>
      <c r="AA35" s="115"/>
      <c r="AC35" s="150" t="s">
        <v>46</v>
      </c>
      <c r="AD35" s="146">
        <v>214</v>
      </c>
      <c r="AE35" s="146"/>
      <c r="AF35" s="146">
        <v>501</v>
      </c>
      <c r="AG35" s="146"/>
      <c r="AH35" s="146">
        <v>788</v>
      </c>
      <c r="AI35" s="146"/>
      <c r="AJ35" s="146">
        <v>605</v>
      </c>
      <c r="AK35" s="146"/>
      <c r="AL35" s="146"/>
      <c r="AM35" s="146"/>
      <c r="AN35" s="161">
        <f t="shared" si="0"/>
        <v>2108</v>
      </c>
      <c r="AO35" s="161"/>
    </row>
    <row r="36" spans="1:41" ht="16.5" thickBot="1" x14ac:dyDescent="0.3">
      <c r="A36" s="121" t="s">
        <v>48</v>
      </c>
      <c r="B36" s="110">
        <v>197</v>
      </c>
      <c r="C36" s="111"/>
      <c r="D36" s="112">
        <v>193</v>
      </c>
      <c r="E36" s="111"/>
      <c r="F36" s="112">
        <v>211</v>
      </c>
      <c r="G36" s="111"/>
      <c r="H36" s="112">
        <v>156</v>
      </c>
      <c r="I36" s="111"/>
      <c r="J36" s="112">
        <v>180</v>
      </c>
      <c r="K36" s="111"/>
      <c r="L36" s="112">
        <v>309</v>
      </c>
      <c r="M36" s="111"/>
      <c r="N36" s="112">
        <v>222</v>
      </c>
      <c r="O36" s="111"/>
      <c r="P36" s="113">
        <v>200</v>
      </c>
      <c r="Q36" s="111"/>
      <c r="R36" s="113"/>
      <c r="S36" s="114"/>
      <c r="T36" s="113"/>
      <c r="U36" s="114"/>
      <c r="V36" s="113"/>
      <c r="W36" s="114"/>
      <c r="X36" s="113"/>
      <c r="Y36" s="114"/>
      <c r="Z36" s="108">
        <f t="shared" si="24"/>
        <v>1668</v>
      </c>
      <c r="AA36" s="115"/>
      <c r="AC36" s="150" t="s">
        <v>48</v>
      </c>
      <c r="AD36" s="146"/>
      <c r="AE36" s="146"/>
      <c r="AF36" s="146">
        <v>2000</v>
      </c>
      <c r="AG36" s="146"/>
      <c r="AH36" s="146">
        <v>1770</v>
      </c>
      <c r="AI36" s="146"/>
      <c r="AJ36" s="146">
        <v>2224</v>
      </c>
      <c r="AK36" s="146"/>
      <c r="AL36" s="146"/>
      <c r="AM36" s="146"/>
      <c r="AN36" s="161">
        <f t="shared" si="0"/>
        <v>5994</v>
      </c>
      <c r="AO36" s="161"/>
    </row>
    <row r="37" spans="1:41" ht="16.5" thickBot="1" x14ac:dyDescent="0.3">
      <c r="A37" s="118" t="s">
        <v>56</v>
      </c>
      <c r="B37" s="110">
        <v>0</v>
      </c>
      <c r="C37" s="111"/>
      <c r="D37" s="112">
        <v>0</v>
      </c>
      <c r="E37" s="111"/>
      <c r="F37" s="112">
        <v>0</v>
      </c>
      <c r="G37" s="111"/>
      <c r="H37" s="112">
        <v>1</v>
      </c>
      <c r="I37" s="111"/>
      <c r="J37" s="112">
        <v>0</v>
      </c>
      <c r="K37" s="111"/>
      <c r="L37" s="112">
        <v>0</v>
      </c>
      <c r="M37" s="111"/>
      <c r="N37" s="112">
        <v>0</v>
      </c>
      <c r="O37" s="111"/>
      <c r="P37" s="113">
        <v>0</v>
      </c>
      <c r="Q37" s="111"/>
      <c r="R37" s="113"/>
      <c r="S37" s="114"/>
      <c r="T37" s="113"/>
      <c r="U37" s="116"/>
      <c r="V37" s="113"/>
      <c r="W37" s="116"/>
      <c r="X37" s="113"/>
      <c r="Y37" s="116"/>
      <c r="Z37" s="108">
        <f t="shared" si="24"/>
        <v>1</v>
      </c>
      <c r="AA37" s="115"/>
      <c r="AC37" s="153" t="s">
        <v>56</v>
      </c>
      <c r="AD37" s="146"/>
      <c r="AE37" s="146"/>
      <c r="AF37" s="146">
        <v>176</v>
      </c>
      <c r="AG37" s="146"/>
      <c r="AH37" s="146">
        <v>317</v>
      </c>
      <c r="AI37" s="146"/>
      <c r="AJ37" s="146">
        <v>93</v>
      </c>
      <c r="AK37" s="146"/>
      <c r="AL37" s="146"/>
      <c r="AM37" s="146"/>
      <c r="AN37" s="161">
        <f t="shared" si="0"/>
        <v>586</v>
      </c>
      <c r="AO37" s="161"/>
    </row>
    <row r="38" spans="1:41" ht="16.5" thickBot="1" x14ac:dyDescent="0.3">
      <c r="A38" s="119" t="s">
        <v>45</v>
      </c>
      <c r="B38" s="110">
        <v>529</v>
      </c>
      <c r="C38" s="111"/>
      <c r="D38" s="112">
        <v>968</v>
      </c>
      <c r="E38" s="111"/>
      <c r="F38" s="112">
        <v>493</v>
      </c>
      <c r="G38" s="111"/>
      <c r="H38" s="112">
        <v>629</v>
      </c>
      <c r="I38" s="111"/>
      <c r="J38" s="112">
        <v>544</v>
      </c>
      <c r="K38" s="111"/>
      <c r="L38" s="112">
        <v>272</v>
      </c>
      <c r="M38" s="111"/>
      <c r="N38" s="112">
        <v>141</v>
      </c>
      <c r="O38" s="111"/>
      <c r="P38" s="113">
        <v>252</v>
      </c>
      <c r="Q38" s="111"/>
      <c r="R38" s="113"/>
      <c r="S38" s="114"/>
      <c r="T38" s="113"/>
      <c r="U38" s="116"/>
      <c r="V38" s="113"/>
      <c r="W38" s="116"/>
      <c r="X38" s="113"/>
      <c r="Y38" s="116"/>
      <c r="Z38" s="108">
        <f t="shared" si="24"/>
        <v>3828</v>
      </c>
      <c r="AA38" s="115"/>
      <c r="AC38" s="154" t="s">
        <v>45</v>
      </c>
      <c r="AD38" s="146"/>
      <c r="AE38" s="146"/>
      <c r="AF38" s="146">
        <v>424</v>
      </c>
      <c r="AG38" s="146"/>
      <c r="AH38" s="146">
        <v>2516</v>
      </c>
      <c r="AI38" s="146"/>
      <c r="AJ38" s="146">
        <v>3784</v>
      </c>
      <c r="AK38" s="146"/>
      <c r="AL38" s="146"/>
      <c r="AM38" s="146"/>
      <c r="AN38" s="161">
        <f t="shared" si="0"/>
        <v>6724</v>
      </c>
      <c r="AO38" s="161"/>
    </row>
    <row r="39" spans="1:41" ht="16.5" thickBot="1" x14ac:dyDescent="0.3">
      <c r="A39" s="121" t="s">
        <v>47</v>
      </c>
      <c r="B39" s="110">
        <v>9</v>
      </c>
      <c r="C39" s="111"/>
      <c r="D39" s="112">
        <v>1</v>
      </c>
      <c r="E39" s="111"/>
      <c r="F39" s="112">
        <v>2</v>
      </c>
      <c r="G39" s="111"/>
      <c r="H39" s="112">
        <v>10</v>
      </c>
      <c r="I39" s="111"/>
      <c r="J39" s="112">
        <v>5</v>
      </c>
      <c r="K39" s="111"/>
      <c r="L39" s="112">
        <v>14</v>
      </c>
      <c r="M39" s="111"/>
      <c r="N39" s="112">
        <v>6</v>
      </c>
      <c r="O39" s="111"/>
      <c r="P39" s="113">
        <v>7</v>
      </c>
      <c r="Q39" s="111"/>
      <c r="R39" s="113"/>
      <c r="S39" s="116"/>
      <c r="T39" s="113"/>
      <c r="U39" s="116"/>
      <c r="V39" s="113"/>
      <c r="W39" s="116"/>
      <c r="X39" s="113"/>
      <c r="Y39" s="116"/>
      <c r="Z39" s="108">
        <f t="shared" si="24"/>
        <v>54</v>
      </c>
      <c r="AA39" s="115"/>
      <c r="AC39" s="154" t="s">
        <v>47</v>
      </c>
      <c r="AD39" s="146"/>
      <c r="AE39" s="146"/>
      <c r="AF39" s="146"/>
      <c r="AG39" s="146"/>
      <c r="AH39" s="146">
        <v>497</v>
      </c>
      <c r="AI39" s="146"/>
      <c r="AJ39" s="146">
        <v>143</v>
      </c>
      <c r="AK39" s="146"/>
      <c r="AL39" s="146"/>
      <c r="AM39" s="146"/>
      <c r="AN39" s="161">
        <f t="shared" si="0"/>
        <v>640</v>
      </c>
      <c r="AO39" s="162"/>
    </row>
    <row r="40" spans="1:41" ht="16.5" thickBot="1" x14ac:dyDescent="0.3">
      <c r="A40" s="104" t="s">
        <v>78</v>
      </c>
      <c r="B40" s="102"/>
      <c r="C40" s="95">
        <v>1369</v>
      </c>
      <c r="D40" s="99"/>
      <c r="E40" s="96">
        <v>1444</v>
      </c>
      <c r="F40" s="99"/>
      <c r="G40" s="96">
        <f>SUM(F41)</f>
        <v>1238</v>
      </c>
      <c r="H40" s="99"/>
      <c r="I40" s="96">
        <f>SUM(H41)</f>
        <v>1256</v>
      </c>
      <c r="J40" s="99"/>
      <c r="K40" s="96">
        <f>SUM(J41)</f>
        <v>1313</v>
      </c>
      <c r="L40" s="99"/>
      <c r="M40" s="96">
        <f>SUM(L41)</f>
        <v>1394</v>
      </c>
      <c r="N40" s="99"/>
      <c r="O40" s="96">
        <f>SUM(N41)</f>
        <v>1432</v>
      </c>
      <c r="P40" s="99"/>
      <c r="Q40" s="96">
        <f>SUM(P41)</f>
        <v>1477</v>
      </c>
      <c r="R40" s="97"/>
      <c r="S40" s="98">
        <f t="shared" ref="S40" si="25">SUM(R41)</f>
        <v>0</v>
      </c>
      <c r="T40" s="97"/>
      <c r="U40" s="98">
        <f t="shared" ref="U40" si="26">SUM(T41)</f>
        <v>0</v>
      </c>
      <c r="V40" s="97"/>
      <c r="W40" s="98">
        <f t="shared" ref="W40" si="27">SUM(V41)</f>
        <v>0</v>
      </c>
      <c r="X40" s="97"/>
      <c r="Y40" s="98">
        <f t="shared" ref="Y40" si="28">SUM(X41)</f>
        <v>0</v>
      </c>
      <c r="Z40" s="89"/>
      <c r="AA40" s="90">
        <f>SUM(B40:Y40)</f>
        <v>10923</v>
      </c>
      <c r="AC40" s="151" t="s">
        <v>78</v>
      </c>
      <c r="AD40" s="143"/>
      <c r="AE40" s="143">
        <v>2844</v>
      </c>
      <c r="AF40" s="143"/>
      <c r="AG40" s="143">
        <v>10260</v>
      </c>
      <c r="AH40" s="143"/>
      <c r="AI40" s="143">
        <v>11439</v>
      </c>
      <c r="AJ40" s="143"/>
      <c r="AK40" s="143">
        <v>13643</v>
      </c>
      <c r="AL40" s="143"/>
      <c r="AM40" s="143">
        <f>AB40</f>
        <v>0</v>
      </c>
      <c r="AN40" s="165"/>
      <c r="AO40" s="166">
        <f>SUM(AD40:AM40)</f>
        <v>38186</v>
      </c>
    </row>
    <row r="41" spans="1:41" ht="16.5" thickBot="1" x14ac:dyDescent="0.3">
      <c r="A41" s="121" t="s">
        <v>120</v>
      </c>
      <c r="B41" s="110">
        <v>1369</v>
      </c>
      <c r="C41" s="111"/>
      <c r="D41" s="112">
        <v>1444</v>
      </c>
      <c r="E41" s="111"/>
      <c r="F41" s="112">
        <v>1238</v>
      </c>
      <c r="G41" s="111"/>
      <c r="H41" s="112">
        <v>1256</v>
      </c>
      <c r="I41" s="111"/>
      <c r="J41" s="112">
        <v>1313</v>
      </c>
      <c r="K41" s="111"/>
      <c r="L41" s="112">
        <v>1394</v>
      </c>
      <c r="M41" s="111"/>
      <c r="N41" s="112">
        <v>1432</v>
      </c>
      <c r="O41" s="111"/>
      <c r="P41" s="112">
        <v>1477</v>
      </c>
      <c r="Q41" s="111"/>
      <c r="R41" s="113"/>
      <c r="S41" s="114"/>
      <c r="T41" s="113"/>
      <c r="U41" s="114"/>
      <c r="V41" s="113"/>
      <c r="W41" s="114"/>
      <c r="X41" s="113"/>
      <c r="Y41" s="114"/>
      <c r="Z41" s="108">
        <f>SUM(B41:X41)</f>
        <v>10923</v>
      </c>
      <c r="AA41" s="115"/>
      <c r="AC41" s="150" t="s">
        <v>57</v>
      </c>
      <c r="AD41" s="146">
        <v>2844</v>
      </c>
      <c r="AE41" s="146"/>
      <c r="AF41" s="146">
        <v>10260</v>
      </c>
      <c r="AG41" s="146"/>
      <c r="AH41" s="146">
        <v>11439</v>
      </c>
      <c r="AI41" s="146"/>
      <c r="AJ41" s="146">
        <v>13600</v>
      </c>
      <c r="AK41" s="146"/>
      <c r="AL41" s="146"/>
      <c r="AM41" s="146"/>
      <c r="AN41" s="161">
        <f t="shared" si="0"/>
        <v>38143</v>
      </c>
      <c r="AO41" s="161"/>
    </row>
    <row r="42" spans="1:41" ht="16.5" thickBot="1" x14ac:dyDescent="0.3">
      <c r="A42" s="104" t="s">
        <v>71</v>
      </c>
      <c r="B42" s="102"/>
      <c r="C42" s="95">
        <v>80</v>
      </c>
      <c r="D42" s="99"/>
      <c r="E42" s="96">
        <v>122</v>
      </c>
      <c r="F42" s="99"/>
      <c r="G42" s="96">
        <f>SUM(F43:F44)</f>
        <v>0</v>
      </c>
      <c r="H42" s="99"/>
      <c r="I42" s="96">
        <f>SUM(H43:H44)</f>
        <v>0</v>
      </c>
      <c r="J42" s="99"/>
      <c r="K42" s="96">
        <f>SUM(J43:J44)</f>
        <v>0</v>
      </c>
      <c r="L42" s="99"/>
      <c r="M42" s="96">
        <f>SUM(L43:L44)</f>
        <v>0</v>
      </c>
      <c r="N42" s="99"/>
      <c r="O42" s="96">
        <f>SUM(N43:N44)</f>
        <v>0</v>
      </c>
      <c r="P42" s="99"/>
      <c r="Q42" s="96">
        <f>SUM(P43:P44)</f>
        <v>0</v>
      </c>
      <c r="R42" s="97"/>
      <c r="S42" s="101">
        <f t="shared" ref="S42" si="29">SUM(R43:R44)</f>
        <v>0</v>
      </c>
      <c r="T42" s="97"/>
      <c r="U42" s="101">
        <f t="shared" ref="U42" si="30">SUM(T43:T44)</f>
        <v>0</v>
      </c>
      <c r="V42" s="97"/>
      <c r="W42" s="101">
        <f t="shared" ref="W42" si="31">SUM(V43:V44)</f>
        <v>0</v>
      </c>
      <c r="X42" s="97"/>
      <c r="Y42" s="101">
        <f t="shared" ref="Y42" si="32">SUM(X43:X44)</f>
        <v>0</v>
      </c>
      <c r="Z42" s="89"/>
      <c r="AA42" s="90">
        <f>SUM(B42:Y42)</f>
        <v>202</v>
      </c>
      <c r="AC42" s="151" t="s">
        <v>71</v>
      </c>
      <c r="AD42" s="143"/>
      <c r="AE42" s="143">
        <v>515</v>
      </c>
      <c r="AF42" s="143"/>
      <c r="AG42" s="143">
        <v>783</v>
      </c>
      <c r="AH42" s="143"/>
      <c r="AI42" s="143">
        <v>666</v>
      </c>
      <c r="AJ42" s="143"/>
      <c r="AK42" s="143">
        <v>949</v>
      </c>
      <c r="AL42" s="143"/>
      <c r="AM42" s="143">
        <f>AB42</f>
        <v>0</v>
      </c>
      <c r="AN42" s="165"/>
      <c r="AO42" s="166">
        <f>SUM(AD42:AM42)</f>
        <v>2913</v>
      </c>
    </row>
    <row r="43" spans="1:41" ht="16.5" thickBot="1" x14ac:dyDescent="0.3">
      <c r="A43" s="121" t="s">
        <v>46</v>
      </c>
      <c r="B43" s="110">
        <v>71</v>
      </c>
      <c r="C43" s="111"/>
      <c r="D43" s="112">
        <v>115</v>
      </c>
      <c r="E43" s="111"/>
      <c r="F43" s="112">
        <v>0</v>
      </c>
      <c r="G43" s="112">
        <v>0</v>
      </c>
      <c r="H43" s="112">
        <v>0</v>
      </c>
      <c r="I43" s="112">
        <v>0</v>
      </c>
      <c r="J43" s="112">
        <v>0</v>
      </c>
      <c r="K43" s="112">
        <v>0</v>
      </c>
      <c r="L43" s="112">
        <v>0</v>
      </c>
      <c r="M43" s="112">
        <v>0</v>
      </c>
      <c r="N43" s="112">
        <v>0</v>
      </c>
      <c r="O43" s="112">
        <v>0</v>
      </c>
      <c r="P43" s="112">
        <v>0</v>
      </c>
      <c r="Q43" s="112">
        <v>0</v>
      </c>
      <c r="R43" s="112">
        <v>0</v>
      </c>
      <c r="S43" s="112">
        <v>0</v>
      </c>
      <c r="T43" s="112">
        <v>0</v>
      </c>
      <c r="U43" s="112">
        <v>0</v>
      </c>
      <c r="V43" s="112">
        <v>0</v>
      </c>
      <c r="W43" s="112">
        <v>0</v>
      </c>
      <c r="X43" s="112">
        <v>0</v>
      </c>
      <c r="Y43" s="112">
        <v>0</v>
      </c>
      <c r="Z43" s="108">
        <f>SUM(B43:X43)</f>
        <v>186</v>
      </c>
      <c r="AA43" s="115"/>
      <c r="AC43" s="150" t="s">
        <v>46</v>
      </c>
      <c r="AD43" s="146">
        <v>351</v>
      </c>
      <c r="AE43" s="146"/>
      <c r="AF43" s="146">
        <v>470</v>
      </c>
      <c r="AG43" s="146"/>
      <c r="AH43" s="146">
        <v>584</v>
      </c>
      <c r="AI43" s="146"/>
      <c r="AJ43" s="146">
        <v>826</v>
      </c>
      <c r="AK43" s="146"/>
      <c r="AL43" s="146"/>
      <c r="AM43" s="146"/>
      <c r="AN43" s="161">
        <f t="shared" si="0"/>
        <v>2231</v>
      </c>
      <c r="AO43" s="161"/>
    </row>
    <row r="44" spans="1:41" ht="16.5" thickBot="1" x14ac:dyDescent="0.3">
      <c r="A44" s="121" t="s">
        <v>5</v>
      </c>
      <c r="B44" s="110">
        <v>9</v>
      </c>
      <c r="C44" s="111"/>
      <c r="D44" s="112">
        <v>7</v>
      </c>
      <c r="E44" s="111"/>
      <c r="F44" s="112">
        <v>0</v>
      </c>
      <c r="G44" s="112">
        <v>0</v>
      </c>
      <c r="H44" s="112">
        <v>0</v>
      </c>
      <c r="I44" s="112">
        <v>0</v>
      </c>
      <c r="J44" s="112">
        <v>0</v>
      </c>
      <c r="K44" s="112">
        <v>0</v>
      </c>
      <c r="L44" s="112">
        <v>0</v>
      </c>
      <c r="M44" s="112">
        <v>0</v>
      </c>
      <c r="N44" s="112">
        <v>0</v>
      </c>
      <c r="O44" s="112">
        <v>0</v>
      </c>
      <c r="P44" s="112">
        <v>0</v>
      </c>
      <c r="Q44" s="112">
        <v>0</v>
      </c>
      <c r="R44" s="112">
        <v>0</v>
      </c>
      <c r="S44" s="112">
        <v>0</v>
      </c>
      <c r="T44" s="112">
        <v>0</v>
      </c>
      <c r="U44" s="112">
        <v>0</v>
      </c>
      <c r="V44" s="112">
        <v>0</v>
      </c>
      <c r="W44" s="112">
        <v>0</v>
      </c>
      <c r="X44" s="112">
        <v>0</v>
      </c>
      <c r="Y44" s="112">
        <v>0</v>
      </c>
      <c r="Z44" s="108">
        <f>SUM(B44:X44)</f>
        <v>16</v>
      </c>
      <c r="AA44" s="115"/>
      <c r="AC44" s="150" t="s">
        <v>5</v>
      </c>
      <c r="AD44" s="146">
        <v>164</v>
      </c>
      <c r="AE44" s="146"/>
      <c r="AF44" s="146">
        <v>313</v>
      </c>
      <c r="AG44" s="146"/>
      <c r="AH44" s="146">
        <v>82</v>
      </c>
      <c r="AI44" s="146"/>
      <c r="AJ44" s="146">
        <v>123</v>
      </c>
      <c r="AK44" s="146"/>
      <c r="AL44" s="146"/>
      <c r="AM44" s="146"/>
      <c r="AN44" s="161">
        <f t="shared" si="0"/>
        <v>682</v>
      </c>
      <c r="AO44" s="161"/>
    </row>
    <row r="45" spans="1:41" ht="16.5" thickBot="1" x14ac:dyDescent="0.3">
      <c r="A45" s="104" t="s">
        <v>70</v>
      </c>
      <c r="B45" s="95"/>
      <c r="C45" s="95">
        <v>222</v>
      </c>
      <c r="D45" s="96"/>
      <c r="E45" s="96">
        <v>258</v>
      </c>
      <c r="F45" s="96"/>
      <c r="G45" s="96">
        <f>SUM(F46:F51)</f>
        <v>257</v>
      </c>
      <c r="H45" s="96"/>
      <c r="I45" s="96">
        <f>SUM(H46:H51)</f>
        <v>204</v>
      </c>
      <c r="J45" s="96"/>
      <c r="K45" s="96">
        <f>SUM(J46:J51)</f>
        <v>195</v>
      </c>
      <c r="L45" s="96"/>
      <c r="M45" s="96">
        <f>SUM(L46:L51)</f>
        <v>319</v>
      </c>
      <c r="N45" s="96"/>
      <c r="O45" s="96">
        <f>SUM(N46:N51)</f>
        <v>226</v>
      </c>
      <c r="P45" s="96"/>
      <c r="Q45" s="96">
        <f>SUM(P46:P51)</f>
        <v>237</v>
      </c>
      <c r="R45" s="97"/>
      <c r="S45" s="101">
        <f t="shared" ref="S45" si="33">SUM(R46:R51)</f>
        <v>0</v>
      </c>
      <c r="T45" s="97"/>
      <c r="U45" s="101">
        <f t="shared" ref="U45" si="34">SUM(T46:T51)</f>
        <v>0</v>
      </c>
      <c r="V45" s="97"/>
      <c r="W45" s="101">
        <f t="shared" ref="W45" si="35">SUM(V46:V51)</f>
        <v>0</v>
      </c>
      <c r="X45" s="97"/>
      <c r="Y45" s="101">
        <f t="shared" ref="Y45" si="36">SUM(X46:X51)</f>
        <v>0</v>
      </c>
      <c r="Z45" s="89"/>
      <c r="AA45" s="90">
        <f>SUM(B45:Y45)</f>
        <v>1918</v>
      </c>
      <c r="AC45" s="151" t="s">
        <v>70</v>
      </c>
      <c r="AD45" s="143"/>
      <c r="AE45" s="143">
        <v>446</v>
      </c>
      <c r="AF45" s="143"/>
      <c r="AG45" s="143">
        <v>2210</v>
      </c>
      <c r="AH45" s="143"/>
      <c r="AI45" s="143">
        <v>2699</v>
      </c>
      <c r="AJ45" s="143"/>
      <c r="AK45" s="143">
        <v>3287</v>
      </c>
      <c r="AL45" s="143"/>
      <c r="AM45" s="143">
        <f>AB45</f>
        <v>0</v>
      </c>
      <c r="AN45" s="165"/>
      <c r="AO45" s="166">
        <f>SUM(AD45:AM45)</f>
        <v>8642</v>
      </c>
    </row>
    <row r="46" spans="1:41" ht="16.5" thickBot="1" x14ac:dyDescent="0.3">
      <c r="A46" s="117" t="s">
        <v>32</v>
      </c>
      <c r="B46" s="112">
        <v>0</v>
      </c>
      <c r="C46" s="111"/>
      <c r="D46" s="112">
        <v>0</v>
      </c>
      <c r="E46" s="111"/>
      <c r="F46" s="112">
        <v>0</v>
      </c>
      <c r="G46" s="111"/>
      <c r="H46" s="112">
        <v>0</v>
      </c>
      <c r="I46" s="111"/>
      <c r="J46" s="112">
        <v>0</v>
      </c>
      <c r="K46" s="111"/>
      <c r="L46" s="112">
        <v>0</v>
      </c>
      <c r="M46" s="111"/>
      <c r="N46" s="112">
        <v>1</v>
      </c>
      <c r="O46" s="111"/>
      <c r="P46" s="112">
        <v>0</v>
      </c>
      <c r="Q46" s="111"/>
      <c r="R46" s="113"/>
      <c r="S46" s="114"/>
      <c r="T46" s="113"/>
      <c r="U46" s="114"/>
      <c r="V46" s="113"/>
      <c r="W46" s="114"/>
      <c r="X46" s="113"/>
      <c r="Y46" s="114"/>
      <c r="Z46" s="108">
        <f t="shared" ref="Z46:Z51" si="37">SUM(B46:X46)</f>
        <v>1</v>
      </c>
      <c r="AA46" s="115"/>
      <c r="AC46" s="152" t="s">
        <v>32</v>
      </c>
      <c r="AD46" s="146">
        <v>3</v>
      </c>
      <c r="AE46" s="147"/>
      <c r="AF46" s="146">
        <v>18</v>
      </c>
      <c r="AG46" s="147"/>
      <c r="AH46" s="147">
        <v>15</v>
      </c>
      <c r="AI46" s="147"/>
      <c r="AJ46" s="146">
        <v>3</v>
      </c>
      <c r="AK46" s="147"/>
      <c r="AL46" s="147"/>
      <c r="AM46" s="147"/>
      <c r="AN46" s="161">
        <f t="shared" si="0"/>
        <v>39</v>
      </c>
      <c r="AO46" s="161"/>
    </row>
    <row r="47" spans="1:41" ht="16.5" thickBot="1" x14ac:dyDescent="0.3">
      <c r="A47" s="117" t="s">
        <v>104</v>
      </c>
      <c r="B47" s="112">
        <v>0</v>
      </c>
      <c r="C47" s="111"/>
      <c r="D47" s="112">
        <v>1</v>
      </c>
      <c r="E47" s="111"/>
      <c r="F47" s="112">
        <v>1</v>
      </c>
      <c r="G47" s="111"/>
      <c r="H47" s="112">
        <v>1</v>
      </c>
      <c r="I47" s="111"/>
      <c r="J47" s="112">
        <v>0</v>
      </c>
      <c r="K47" s="111"/>
      <c r="L47" s="112">
        <v>0</v>
      </c>
      <c r="M47" s="111"/>
      <c r="N47" s="112">
        <v>0</v>
      </c>
      <c r="O47" s="111"/>
      <c r="P47" s="112">
        <v>0</v>
      </c>
      <c r="Q47" s="111"/>
      <c r="R47" s="113"/>
      <c r="S47" s="114"/>
      <c r="T47" s="113"/>
      <c r="U47" s="114"/>
      <c r="V47" s="113"/>
      <c r="W47" s="114"/>
      <c r="X47" s="113"/>
      <c r="Y47" s="114"/>
      <c r="Z47" s="108">
        <f t="shared" si="37"/>
        <v>3</v>
      </c>
      <c r="AA47" s="115"/>
      <c r="AC47" s="152" t="s">
        <v>104</v>
      </c>
      <c r="AD47" s="146">
        <v>0</v>
      </c>
      <c r="AE47" s="146">
        <v>0</v>
      </c>
      <c r="AF47" s="146">
        <v>0</v>
      </c>
      <c r="AG47" s="146">
        <v>0</v>
      </c>
      <c r="AH47" s="146">
        <v>0</v>
      </c>
      <c r="AI47" s="146">
        <v>0</v>
      </c>
      <c r="AJ47" s="146">
        <v>0</v>
      </c>
      <c r="AK47" s="146">
        <v>0</v>
      </c>
      <c r="AL47" s="146">
        <v>0</v>
      </c>
      <c r="AM47" s="146">
        <v>0</v>
      </c>
      <c r="AN47" s="161">
        <f t="shared" si="0"/>
        <v>0</v>
      </c>
      <c r="AO47" s="161"/>
    </row>
    <row r="48" spans="1:41" ht="16.5" thickBot="1" x14ac:dyDescent="0.3">
      <c r="A48" s="122" t="s">
        <v>20</v>
      </c>
      <c r="B48" s="110">
        <v>131</v>
      </c>
      <c r="C48" s="111"/>
      <c r="D48" s="112">
        <v>132</v>
      </c>
      <c r="E48" s="111"/>
      <c r="F48" s="112">
        <v>131</v>
      </c>
      <c r="G48" s="111"/>
      <c r="H48" s="112">
        <v>101</v>
      </c>
      <c r="I48" s="111"/>
      <c r="J48" s="112">
        <v>100</v>
      </c>
      <c r="K48" s="111"/>
      <c r="L48" s="112">
        <v>152</v>
      </c>
      <c r="M48" s="111"/>
      <c r="N48" s="112">
        <v>96</v>
      </c>
      <c r="O48" s="111"/>
      <c r="P48" s="112">
        <v>123</v>
      </c>
      <c r="Q48" s="111"/>
      <c r="R48" s="113"/>
      <c r="S48" s="114"/>
      <c r="T48" s="113"/>
      <c r="U48" s="114"/>
      <c r="V48" s="113"/>
      <c r="W48" s="114"/>
      <c r="X48" s="113"/>
      <c r="Y48" s="114"/>
      <c r="Z48" s="108">
        <f t="shared" si="37"/>
        <v>966</v>
      </c>
      <c r="AA48" s="115"/>
      <c r="AC48" s="156" t="s">
        <v>20</v>
      </c>
      <c r="AD48" s="146">
        <v>243</v>
      </c>
      <c r="AE48" s="147"/>
      <c r="AF48" s="146">
        <v>652</v>
      </c>
      <c r="AG48" s="147"/>
      <c r="AH48" s="147">
        <v>663</v>
      </c>
      <c r="AI48" s="147"/>
      <c r="AJ48" s="146">
        <v>1368</v>
      </c>
      <c r="AK48" s="147"/>
      <c r="AL48" s="147"/>
      <c r="AM48" s="147"/>
      <c r="AN48" s="161">
        <f t="shared" si="0"/>
        <v>2926</v>
      </c>
      <c r="AO48" s="161"/>
    </row>
    <row r="49" spans="1:53" ht="16.5" thickBot="1" x14ac:dyDescent="0.3">
      <c r="A49" s="123" t="s">
        <v>50</v>
      </c>
      <c r="B49" s="112">
        <v>54</v>
      </c>
      <c r="C49" s="111"/>
      <c r="D49" s="112">
        <v>72</v>
      </c>
      <c r="E49" s="111"/>
      <c r="F49" s="112">
        <v>86</v>
      </c>
      <c r="G49" s="111"/>
      <c r="H49" s="112">
        <v>73</v>
      </c>
      <c r="I49" s="111"/>
      <c r="J49" s="112">
        <v>68</v>
      </c>
      <c r="K49" s="111"/>
      <c r="L49" s="112">
        <v>128</v>
      </c>
      <c r="M49" s="111"/>
      <c r="N49" s="112">
        <v>96</v>
      </c>
      <c r="O49" s="111"/>
      <c r="P49" s="112">
        <v>80</v>
      </c>
      <c r="Q49" s="111"/>
      <c r="R49" s="113"/>
      <c r="S49" s="114"/>
      <c r="T49" s="113"/>
      <c r="U49" s="114"/>
      <c r="V49" s="113"/>
      <c r="W49" s="114"/>
      <c r="X49" s="113"/>
      <c r="Y49" s="114"/>
      <c r="Z49" s="108">
        <f t="shared" si="37"/>
        <v>657</v>
      </c>
      <c r="AA49" s="115"/>
      <c r="AC49" s="157" t="s">
        <v>50</v>
      </c>
      <c r="AD49" s="146">
        <v>52</v>
      </c>
      <c r="AE49" s="147"/>
      <c r="AF49" s="146">
        <v>900</v>
      </c>
      <c r="AG49" s="147"/>
      <c r="AH49" s="147">
        <v>1666</v>
      </c>
      <c r="AI49" s="147"/>
      <c r="AJ49" s="146">
        <v>1490</v>
      </c>
      <c r="AK49" s="147"/>
      <c r="AL49" s="147"/>
      <c r="AM49" s="147"/>
      <c r="AN49" s="161">
        <f t="shared" si="0"/>
        <v>4108</v>
      </c>
      <c r="AO49" s="161"/>
    </row>
    <row r="50" spans="1:53" ht="16.5" thickBot="1" x14ac:dyDescent="0.3">
      <c r="A50" s="124" t="s">
        <v>46</v>
      </c>
      <c r="B50" s="110">
        <v>32</v>
      </c>
      <c r="C50" s="111"/>
      <c r="D50" s="112">
        <v>50</v>
      </c>
      <c r="E50" s="111"/>
      <c r="F50" s="112">
        <v>34</v>
      </c>
      <c r="G50" s="111"/>
      <c r="H50" s="112">
        <v>26</v>
      </c>
      <c r="I50" s="111"/>
      <c r="J50" s="112">
        <v>26</v>
      </c>
      <c r="K50" s="111"/>
      <c r="L50" s="112">
        <v>39</v>
      </c>
      <c r="M50" s="111"/>
      <c r="N50" s="112">
        <v>24</v>
      </c>
      <c r="O50" s="111"/>
      <c r="P50" s="112">
        <v>27</v>
      </c>
      <c r="Q50" s="111"/>
      <c r="R50" s="113"/>
      <c r="S50" s="114"/>
      <c r="T50" s="113"/>
      <c r="U50" s="114"/>
      <c r="V50" s="113"/>
      <c r="W50" s="114"/>
      <c r="X50" s="113"/>
      <c r="Y50" s="114"/>
      <c r="Z50" s="108">
        <f t="shared" si="37"/>
        <v>258</v>
      </c>
      <c r="AA50" s="115"/>
      <c r="AC50" s="158" t="s">
        <v>46</v>
      </c>
      <c r="AD50" s="146">
        <v>148</v>
      </c>
      <c r="AE50" s="147"/>
      <c r="AF50" s="146">
        <v>531</v>
      </c>
      <c r="AG50" s="147"/>
      <c r="AH50" s="147">
        <v>267</v>
      </c>
      <c r="AI50" s="147"/>
      <c r="AJ50" s="146">
        <v>328</v>
      </c>
      <c r="AK50" s="147"/>
      <c r="AL50" s="147"/>
      <c r="AM50" s="147"/>
      <c r="AN50" s="161">
        <f t="shared" si="0"/>
        <v>1274</v>
      </c>
      <c r="AO50" s="161"/>
    </row>
    <row r="51" spans="1:53" ht="16.5" thickBot="1" x14ac:dyDescent="0.3">
      <c r="A51" s="124" t="s">
        <v>5</v>
      </c>
      <c r="B51" s="110">
        <v>5</v>
      </c>
      <c r="C51" s="111"/>
      <c r="D51" s="112">
        <v>3</v>
      </c>
      <c r="E51" s="111"/>
      <c r="F51" s="112">
        <v>5</v>
      </c>
      <c r="G51" s="111"/>
      <c r="H51" s="112">
        <v>3</v>
      </c>
      <c r="I51" s="111"/>
      <c r="J51" s="112">
        <v>1</v>
      </c>
      <c r="K51" s="111"/>
      <c r="L51" s="112">
        <v>0</v>
      </c>
      <c r="M51" s="111"/>
      <c r="N51" s="112">
        <v>9</v>
      </c>
      <c r="O51" s="111"/>
      <c r="P51" s="112">
        <v>7</v>
      </c>
      <c r="Q51" s="111"/>
      <c r="R51" s="113"/>
      <c r="S51" s="114"/>
      <c r="T51" s="113"/>
      <c r="U51" s="114"/>
      <c r="V51" s="113"/>
      <c r="W51" s="114"/>
      <c r="X51" s="113"/>
      <c r="Y51" s="114"/>
      <c r="Z51" s="108">
        <f t="shared" si="37"/>
        <v>33</v>
      </c>
      <c r="AA51" s="115"/>
      <c r="AC51" s="158" t="s">
        <v>5</v>
      </c>
      <c r="AD51" s="146"/>
      <c r="AE51" s="147"/>
      <c r="AF51" s="146">
        <v>109</v>
      </c>
      <c r="AG51" s="147"/>
      <c r="AH51" s="147">
        <v>88</v>
      </c>
      <c r="AI51" s="147"/>
      <c r="AJ51" s="146">
        <v>98</v>
      </c>
      <c r="AK51" s="147"/>
      <c r="AL51" s="147"/>
      <c r="AM51" s="147"/>
      <c r="AN51" s="161">
        <f t="shared" si="0"/>
        <v>295</v>
      </c>
      <c r="AO51" s="161"/>
    </row>
    <row r="52" spans="1:53" ht="16.5" thickBot="1" x14ac:dyDescent="0.3">
      <c r="A52" s="104" t="s">
        <v>79</v>
      </c>
      <c r="B52" s="102"/>
      <c r="C52" s="96">
        <v>31</v>
      </c>
      <c r="D52" s="99"/>
      <c r="E52" s="96">
        <v>39</v>
      </c>
      <c r="F52" s="99"/>
      <c r="G52" s="96">
        <f>SUM(F53:F56)</f>
        <v>37</v>
      </c>
      <c r="H52" s="99"/>
      <c r="I52" s="96">
        <f>SUM(H53:H56)</f>
        <v>29</v>
      </c>
      <c r="J52" s="99"/>
      <c r="K52" s="96">
        <f>SUM(J53:J56)</f>
        <v>33</v>
      </c>
      <c r="L52" s="99"/>
      <c r="M52" s="96">
        <f>SUM(L53:L56)</f>
        <v>47</v>
      </c>
      <c r="N52" s="99"/>
      <c r="O52" s="96">
        <f>SUM(N53:N56)</f>
        <v>101</v>
      </c>
      <c r="P52" s="99"/>
      <c r="Q52" s="96">
        <f>SUM(P53:P56)</f>
        <v>38</v>
      </c>
      <c r="R52" s="97"/>
      <c r="S52" s="101">
        <f t="shared" ref="S52" si="38">SUM(R53:R56)</f>
        <v>0</v>
      </c>
      <c r="T52" s="97"/>
      <c r="U52" s="101">
        <f t="shared" ref="U52" si="39">SUM(T53:T56)</f>
        <v>0</v>
      </c>
      <c r="V52" s="97"/>
      <c r="W52" s="101">
        <f t="shared" ref="W52" si="40">SUM(V53:V56)</f>
        <v>0</v>
      </c>
      <c r="X52" s="97"/>
      <c r="Y52" s="101">
        <f t="shared" ref="Y52" si="41">SUM(X53:X56)</f>
        <v>0</v>
      </c>
      <c r="Z52" s="89"/>
      <c r="AA52" s="90">
        <f>SUM(B52:Y52)</f>
        <v>355</v>
      </c>
      <c r="AC52" s="151" t="s">
        <v>79</v>
      </c>
      <c r="AD52" s="143"/>
      <c r="AE52" s="143">
        <v>205</v>
      </c>
      <c r="AF52" s="143"/>
      <c r="AG52" s="143">
        <v>605</v>
      </c>
      <c r="AH52" s="143"/>
      <c r="AI52" s="143">
        <v>603</v>
      </c>
      <c r="AJ52" s="143"/>
      <c r="AK52" s="143">
        <v>447</v>
      </c>
      <c r="AL52" s="143"/>
      <c r="AM52" s="143">
        <f>AB52</f>
        <v>0</v>
      </c>
      <c r="AN52" s="165"/>
      <c r="AO52" s="166">
        <f>SUM(AD52:AM52)</f>
        <v>1860</v>
      </c>
    </row>
    <row r="53" spans="1:53" ht="16.5" thickBot="1" x14ac:dyDescent="0.3">
      <c r="A53" s="121" t="s">
        <v>51</v>
      </c>
      <c r="B53" s="112">
        <v>5</v>
      </c>
      <c r="C53" s="111"/>
      <c r="D53" s="112">
        <v>9</v>
      </c>
      <c r="E53" s="111"/>
      <c r="F53" s="112">
        <v>1</v>
      </c>
      <c r="G53" s="111"/>
      <c r="H53" s="112">
        <v>5</v>
      </c>
      <c r="I53" s="111"/>
      <c r="J53" s="112">
        <v>4</v>
      </c>
      <c r="K53" s="111"/>
      <c r="L53" s="112">
        <v>13</v>
      </c>
      <c r="M53" s="111"/>
      <c r="N53" s="112">
        <v>30</v>
      </c>
      <c r="O53" s="111"/>
      <c r="P53" s="112">
        <v>15</v>
      </c>
      <c r="Q53" s="111"/>
      <c r="R53" s="113"/>
      <c r="S53" s="114"/>
      <c r="T53" s="113"/>
      <c r="U53" s="114"/>
      <c r="V53" s="113"/>
      <c r="W53" s="114"/>
      <c r="X53" s="113"/>
      <c r="Y53" s="114"/>
      <c r="Z53" s="108">
        <f>SUM(B53:X53)</f>
        <v>82</v>
      </c>
      <c r="AA53" s="115"/>
      <c r="AC53" s="150" t="s">
        <v>51</v>
      </c>
      <c r="AD53" s="146">
        <v>81</v>
      </c>
      <c r="AE53" s="146"/>
      <c r="AF53" s="146">
        <v>346</v>
      </c>
      <c r="AG53" s="146"/>
      <c r="AH53" s="146">
        <v>388</v>
      </c>
      <c r="AI53" s="146"/>
      <c r="AJ53" s="146">
        <v>141</v>
      </c>
      <c r="AK53" s="146"/>
      <c r="AL53" s="146"/>
      <c r="AM53" s="146"/>
      <c r="AN53" s="161">
        <f t="shared" si="0"/>
        <v>956</v>
      </c>
      <c r="AO53" s="161"/>
    </row>
    <row r="54" spans="1:53" ht="16.5" thickBot="1" x14ac:dyDescent="0.3">
      <c r="A54" s="117" t="s">
        <v>58</v>
      </c>
      <c r="B54" s="112">
        <v>0</v>
      </c>
      <c r="C54" s="111"/>
      <c r="D54" s="112">
        <v>0</v>
      </c>
      <c r="E54" s="111"/>
      <c r="F54" s="112">
        <v>0</v>
      </c>
      <c r="G54" s="111"/>
      <c r="H54" s="112">
        <v>0</v>
      </c>
      <c r="I54" s="111"/>
      <c r="J54" s="112">
        <v>0</v>
      </c>
      <c r="K54" s="111"/>
      <c r="L54" s="112">
        <v>0</v>
      </c>
      <c r="M54" s="111"/>
      <c r="N54" s="112">
        <v>1</v>
      </c>
      <c r="O54" s="111"/>
      <c r="P54" s="112">
        <v>0</v>
      </c>
      <c r="Q54" s="111"/>
      <c r="R54" s="113"/>
      <c r="S54" s="114"/>
      <c r="T54" s="113"/>
      <c r="U54" s="114"/>
      <c r="V54" s="113"/>
      <c r="W54" s="114"/>
      <c r="X54" s="113"/>
      <c r="Y54" s="114"/>
      <c r="Z54" s="108">
        <f>SUM(B54:X54)</f>
        <v>1</v>
      </c>
      <c r="AA54" s="115"/>
      <c r="AC54" s="152" t="s">
        <v>58</v>
      </c>
      <c r="AD54" s="146">
        <v>1</v>
      </c>
      <c r="AE54" s="146"/>
      <c r="AF54" s="146">
        <v>13</v>
      </c>
      <c r="AG54" s="146"/>
      <c r="AH54" s="146">
        <v>25</v>
      </c>
      <c r="AI54" s="146"/>
      <c r="AJ54" s="146">
        <v>16</v>
      </c>
      <c r="AK54" s="146"/>
      <c r="AL54" s="146"/>
      <c r="AM54" s="146"/>
      <c r="AN54" s="161">
        <f t="shared" si="0"/>
        <v>55</v>
      </c>
      <c r="AO54" s="161"/>
    </row>
    <row r="55" spans="1:53" ht="16.5" thickBot="1" x14ac:dyDescent="0.3">
      <c r="A55" s="117" t="s">
        <v>52</v>
      </c>
      <c r="B55" s="112">
        <v>1</v>
      </c>
      <c r="C55" s="111"/>
      <c r="D55" s="112">
        <v>0</v>
      </c>
      <c r="E55" s="111"/>
      <c r="F55" s="112">
        <v>2</v>
      </c>
      <c r="G55" s="111"/>
      <c r="H55" s="112">
        <v>0</v>
      </c>
      <c r="I55" s="111"/>
      <c r="J55" s="112">
        <v>0</v>
      </c>
      <c r="K55" s="111"/>
      <c r="L55" s="112">
        <v>2</v>
      </c>
      <c r="M55" s="111"/>
      <c r="N55" s="112">
        <v>15</v>
      </c>
      <c r="O55" s="111"/>
      <c r="P55" s="112">
        <v>2</v>
      </c>
      <c r="Q55" s="111"/>
      <c r="R55" s="113"/>
      <c r="S55" s="114"/>
      <c r="T55" s="113"/>
      <c r="U55" s="114"/>
      <c r="V55" s="113"/>
      <c r="W55" s="114"/>
      <c r="X55" s="113"/>
      <c r="Y55" s="114"/>
      <c r="Z55" s="108">
        <f>SUM(B55:X55)</f>
        <v>22</v>
      </c>
      <c r="AA55" s="115"/>
      <c r="AC55" s="152" t="s">
        <v>52</v>
      </c>
      <c r="AD55" s="146">
        <v>10</v>
      </c>
      <c r="AE55" s="146"/>
      <c r="AF55" s="146">
        <v>126</v>
      </c>
      <c r="AG55" s="146"/>
      <c r="AH55" s="146">
        <v>109</v>
      </c>
      <c r="AI55" s="146"/>
      <c r="AJ55" s="146">
        <v>56</v>
      </c>
      <c r="AK55" s="146"/>
      <c r="AL55" s="146"/>
      <c r="AM55" s="146"/>
      <c r="AN55" s="161">
        <f t="shared" si="0"/>
        <v>301</v>
      </c>
      <c r="AO55" s="161"/>
    </row>
    <row r="56" spans="1:53" ht="16.5" thickBot="1" x14ac:dyDescent="0.3">
      <c r="A56" s="121" t="s">
        <v>46</v>
      </c>
      <c r="B56" s="112">
        <v>25</v>
      </c>
      <c r="C56" s="111"/>
      <c r="D56" s="112">
        <v>30</v>
      </c>
      <c r="E56" s="111"/>
      <c r="F56" s="112">
        <v>34</v>
      </c>
      <c r="G56" s="111"/>
      <c r="H56" s="112">
        <v>24</v>
      </c>
      <c r="I56" s="111"/>
      <c r="J56" s="112">
        <v>29</v>
      </c>
      <c r="K56" s="111"/>
      <c r="L56" s="112">
        <v>32</v>
      </c>
      <c r="M56" s="111"/>
      <c r="N56" s="112">
        <v>55</v>
      </c>
      <c r="O56" s="111"/>
      <c r="P56" s="112">
        <v>21</v>
      </c>
      <c r="Q56" s="111"/>
      <c r="R56" s="113"/>
      <c r="S56" s="114"/>
      <c r="T56" s="113"/>
      <c r="U56" s="114"/>
      <c r="V56" s="113"/>
      <c r="W56" s="114"/>
      <c r="X56" s="113"/>
      <c r="Y56" s="114"/>
      <c r="Z56" s="108">
        <f>SUM(B56:X56)</f>
        <v>250</v>
      </c>
      <c r="AA56" s="115"/>
      <c r="AC56" s="150" t="s">
        <v>46</v>
      </c>
      <c r="AD56" s="146">
        <v>113</v>
      </c>
      <c r="AE56" s="146"/>
      <c r="AF56" s="146">
        <v>120</v>
      </c>
      <c r="AG56" s="146"/>
      <c r="AH56" s="146">
        <v>81</v>
      </c>
      <c r="AI56" s="146"/>
      <c r="AJ56" s="146">
        <v>234</v>
      </c>
      <c r="AK56" s="146"/>
      <c r="AL56" s="146"/>
      <c r="AM56" s="146"/>
      <c r="AN56" s="161">
        <f t="shared" si="0"/>
        <v>548</v>
      </c>
      <c r="AO56" s="161"/>
    </row>
    <row r="57" spans="1:53" ht="16.5" thickBot="1" x14ac:dyDescent="0.3">
      <c r="A57" s="140" t="s">
        <v>105</v>
      </c>
      <c r="B57" s="102"/>
      <c r="C57" s="96"/>
      <c r="D57" s="99"/>
      <c r="E57" s="96">
        <v>5</v>
      </c>
      <c r="F57" s="99"/>
      <c r="G57" s="96">
        <f>SUM(F58:F61)</f>
        <v>4</v>
      </c>
      <c r="H57" s="99"/>
      <c r="I57" s="96">
        <f>SUM(H58:H65)</f>
        <v>38</v>
      </c>
      <c r="J57" s="99"/>
      <c r="K57" s="96">
        <f>SUM(J58:J65)</f>
        <v>25</v>
      </c>
      <c r="L57" s="99"/>
      <c r="M57" s="96">
        <f>SUM(L58:L65)</f>
        <v>54</v>
      </c>
      <c r="N57" s="99"/>
      <c r="O57" s="96">
        <f>SUM(N58:N65)</f>
        <v>29</v>
      </c>
      <c r="P57" s="99"/>
      <c r="Q57" s="96">
        <f>SUM(P58:P65)</f>
        <v>36</v>
      </c>
      <c r="R57" s="97"/>
      <c r="S57" s="101">
        <f>SUM(R58:R65)</f>
        <v>0</v>
      </c>
      <c r="T57" s="97"/>
      <c r="U57" s="101">
        <f>SUM(T58:T65)</f>
        <v>0</v>
      </c>
      <c r="V57" s="97"/>
      <c r="W57" s="101">
        <f>SUM(V58:V65)</f>
        <v>0</v>
      </c>
      <c r="X57" s="97"/>
      <c r="Y57" s="101">
        <f>SUM(X58:X65)</f>
        <v>0</v>
      </c>
      <c r="Z57" s="89"/>
      <c r="AA57" s="90">
        <f>SUM(B57:Y57)</f>
        <v>191</v>
      </c>
      <c r="AC57" s="151" t="s">
        <v>86</v>
      </c>
      <c r="AD57" s="143"/>
      <c r="AE57" s="143">
        <v>31</v>
      </c>
      <c r="AF57" s="143"/>
      <c r="AG57" s="143">
        <v>0</v>
      </c>
      <c r="AH57" s="143"/>
      <c r="AI57" s="143">
        <v>187</v>
      </c>
      <c r="AJ57" s="143"/>
      <c r="AK57" s="143">
        <v>1665</v>
      </c>
      <c r="AL57" s="143"/>
      <c r="AM57" s="143">
        <f>AB57</f>
        <v>0</v>
      </c>
      <c r="AN57" s="165"/>
      <c r="AO57" s="166">
        <f>SUM(AD57:AM57)</f>
        <v>1883</v>
      </c>
      <c r="AQ57" s="189"/>
      <c r="AR57" s="189"/>
      <c r="AS57" s="189"/>
      <c r="AT57" s="189"/>
      <c r="AU57" s="189"/>
      <c r="AV57" s="189"/>
      <c r="AW57" s="189"/>
      <c r="AX57" s="189"/>
      <c r="AY57" s="189"/>
      <c r="AZ57" s="189"/>
      <c r="BA57" s="189"/>
    </row>
    <row r="58" spans="1:53" ht="16.5" thickBot="1" x14ac:dyDescent="0.3">
      <c r="A58" s="180" t="s">
        <v>96</v>
      </c>
      <c r="B58" s="112"/>
      <c r="C58" s="111"/>
      <c r="D58" s="112">
        <v>4</v>
      </c>
      <c r="E58" s="111"/>
      <c r="F58" s="112">
        <v>4</v>
      </c>
      <c r="G58" s="111"/>
      <c r="H58" s="112">
        <v>6</v>
      </c>
      <c r="I58" s="111"/>
      <c r="J58" s="112">
        <v>5</v>
      </c>
      <c r="K58" s="111"/>
      <c r="L58" s="112">
        <v>9</v>
      </c>
      <c r="M58" s="111"/>
      <c r="N58" s="112">
        <v>5</v>
      </c>
      <c r="O58" s="111"/>
      <c r="P58" s="112">
        <v>4</v>
      </c>
      <c r="Q58" s="111"/>
      <c r="R58" s="113"/>
      <c r="S58" s="114"/>
      <c r="T58" s="113"/>
      <c r="U58" s="114"/>
      <c r="V58" s="113"/>
      <c r="W58" s="114"/>
      <c r="X58" s="113"/>
      <c r="Y58" s="114"/>
      <c r="Z58" s="108">
        <f>SUM(B58:X58)</f>
        <v>37</v>
      </c>
      <c r="AA58" s="115"/>
      <c r="AC58" s="154" t="s">
        <v>60</v>
      </c>
      <c r="AD58" s="146"/>
      <c r="AE58" s="146"/>
      <c r="AF58" s="146"/>
      <c r="AG58" s="146"/>
      <c r="AH58" s="146">
        <v>99</v>
      </c>
      <c r="AI58" s="146"/>
      <c r="AJ58" s="146">
        <v>978</v>
      </c>
      <c r="AK58" s="146"/>
      <c r="AL58" s="146"/>
      <c r="AM58" s="146"/>
      <c r="AN58" s="161">
        <f t="shared" si="0"/>
        <v>1077</v>
      </c>
      <c r="AO58" s="161"/>
      <c r="AQ58" s="189"/>
      <c r="AR58" s="189"/>
      <c r="AS58" s="189"/>
      <c r="AT58" s="189"/>
      <c r="AU58" s="189"/>
      <c r="AV58" s="189"/>
      <c r="AW58" s="189"/>
      <c r="AX58" s="189"/>
      <c r="AY58" s="189"/>
      <c r="AZ58" s="189"/>
      <c r="BA58" s="189"/>
    </row>
    <row r="59" spans="1:53" ht="16.5" thickBot="1" x14ac:dyDescent="0.3">
      <c r="A59" s="180" t="s">
        <v>97</v>
      </c>
      <c r="B59" s="112"/>
      <c r="C59" s="111"/>
      <c r="D59" s="112">
        <v>0</v>
      </c>
      <c r="E59" s="111"/>
      <c r="F59" s="112">
        <v>0</v>
      </c>
      <c r="G59" s="111"/>
      <c r="H59" s="112">
        <v>0</v>
      </c>
      <c r="I59" s="111"/>
      <c r="J59" s="112">
        <v>0</v>
      </c>
      <c r="K59" s="111"/>
      <c r="L59" s="112">
        <v>0</v>
      </c>
      <c r="M59" s="111"/>
      <c r="N59" s="112">
        <v>0</v>
      </c>
      <c r="O59" s="111"/>
      <c r="P59" s="112">
        <v>0</v>
      </c>
      <c r="Q59" s="111"/>
      <c r="R59" s="113"/>
      <c r="S59" s="114"/>
      <c r="T59" s="113"/>
      <c r="U59" s="114"/>
      <c r="V59" s="113"/>
      <c r="W59" s="114"/>
      <c r="X59" s="113"/>
      <c r="Y59" s="114"/>
      <c r="Z59" s="108">
        <f t="shared" ref="Z59:Z65" si="42">SUM(B59:X59)</f>
        <v>0</v>
      </c>
      <c r="AA59" s="115"/>
      <c r="AC59" s="154" t="s">
        <v>61</v>
      </c>
      <c r="AD59" s="146"/>
      <c r="AE59" s="146"/>
      <c r="AF59" s="146"/>
      <c r="AG59" s="146"/>
      <c r="AH59" s="146"/>
      <c r="AI59" s="146"/>
      <c r="AJ59" s="146">
        <v>2</v>
      </c>
      <c r="AK59" s="146"/>
      <c r="AL59" s="146"/>
      <c r="AM59" s="146"/>
      <c r="AN59" s="161">
        <f t="shared" si="0"/>
        <v>2</v>
      </c>
      <c r="AO59" s="161"/>
      <c r="AQ59" s="189"/>
      <c r="AR59" s="189"/>
      <c r="AS59" s="189"/>
      <c r="AT59" s="189"/>
      <c r="AU59" s="189"/>
      <c r="AV59" s="189"/>
      <c r="AW59" s="189"/>
      <c r="AX59" s="189"/>
      <c r="AY59" s="189"/>
      <c r="AZ59" s="189"/>
      <c r="BA59" s="189"/>
    </row>
    <row r="60" spans="1:53" ht="16.5" thickBot="1" x14ac:dyDescent="0.3">
      <c r="A60" s="181" t="s">
        <v>98</v>
      </c>
      <c r="B60" s="112"/>
      <c r="C60" s="111"/>
      <c r="D60" s="112">
        <v>0</v>
      </c>
      <c r="E60" s="111"/>
      <c r="F60" s="112">
        <v>0</v>
      </c>
      <c r="G60" s="111"/>
      <c r="H60" s="112">
        <v>0</v>
      </c>
      <c r="I60" s="111"/>
      <c r="J60" s="112">
        <v>0</v>
      </c>
      <c r="K60" s="111"/>
      <c r="L60" s="112">
        <v>1</v>
      </c>
      <c r="M60" s="111"/>
      <c r="N60" s="112">
        <v>0</v>
      </c>
      <c r="O60" s="111"/>
      <c r="P60" s="112">
        <v>0</v>
      </c>
      <c r="Q60" s="111"/>
      <c r="R60" s="113"/>
      <c r="S60" s="114"/>
      <c r="T60" s="113"/>
      <c r="U60" s="114"/>
      <c r="V60" s="113"/>
      <c r="W60" s="114"/>
      <c r="X60" s="113"/>
      <c r="Y60" s="114"/>
      <c r="Z60" s="108">
        <f t="shared" si="42"/>
        <v>1</v>
      </c>
      <c r="AA60" s="115"/>
      <c r="AC60" s="154" t="s">
        <v>62</v>
      </c>
      <c r="AD60" s="146"/>
      <c r="AE60" s="146"/>
      <c r="AF60" s="146"/>
      <c r="AG60" s="146"/>
      <c r="AH60" s="146">
        <v>1</v>
      </c>
      <c r="AI60" s="146"/>
      <c r="AJ60" s="146">
        <v>2</v>
      </c>
      <c r="AK60" s="146"/>
      <c r="AL60" s="146"/>
      <c r="AM60" s="146"/>
      <c r="AN60" s="161">
        <f t="shared" si="0"/>
        <v>3</v>
      </c>
      <c r="AO60" s="161"/>
      <c r="AQ60" s="189"/>
      <c r="AR60" s="189"/>
      <c r="AS60" s="189"/>
      <c r="AT60" s="189"/>
      <c r="AU60" s="189"/>
      <c r="AV60" s="189"/>
      <c r="AW60" s="189"/>
      <c r="AX60" s="189"/>
      <c r="AY60" s="189"/>
      <c r="AZ60" s="189"/>
      <c r="BA60" s="189"/>
    </row>
    <row r="61" spans="1:53" ht="16.5" thickBot="1" x14ac:dyDescent="0.3">
      <c r="A61" s="181" t="s">
        <v>99</v>
      </c>
      <c r="B61" s="112"/>
      <c r="C61" s="111"/>
      <c r="D61" s="112">
        <v>0</v>
      </c>
      <c r="E61" s="111"/>
      <c r="F61" s="112">
        <v>0</v>
      </c>
      <c r="G61" s="111"/>
      <c r="H61" s="112">
        <v>0</v>
      </c>
      <c r="I61" s="111"/>
      <c r="J61" s="112">
        <v>0</v>
      </c>
      <c r="K61" s="111"/>
      <c r="L61" s="112">
        <v>0</v>
      </c>
      <c r="M61" s="111"/>
      <c r="N61" s="112">
        <v>0</v>
      </c>
      <c r="O61" s="111"/>
      <c r="P61" s="112">
        <v>0</v>
      </c>
      <c r="Q61" s="111"/>
      <c r="R61" s="113"/>
      <c r="S61" s="114"/>
      <c r="T61" s="113"/>
      <c r="U61" s="114"/>
      <c r="V61" s="113"/>
      <c r="W61" s="114"/>
      <c r="X61" s="113"/>
      <c r="Y61" s="114"/>
      <c r="Z61" s="108">
        <f t="shared" si="42"/>
        <v>0</v>
      </c>
      <c r="AA61" s="115"/>
      <c r="AC61" s="159" t="s">
        <v>74</v>
      </c>
      <c r="AD61" s="146"/>
      <c r="AE61" s="146"/>
      <c r="AF61" s="146"/>
      <c r="AG61" s="146"/>
      <c r="AH61" s="146"/>
      <c r="AI61" s="146"/>
      <c r="AJ61" s="146">
        <v>2</v>
      </c>
      <c r="AK61" s="146"/>
      <c r="AL61" s="146"/>
      <c r="AM61" s="146"/>
      <c r="AN61" s="161">
        <f t="shared" si="0"/>
        <v>2</v>
      </c>
      <c r="AO61" s="161"/>
      <c r="AQ61" s="189"/>
      <c r="AR61" s="189"/>
      <c r="AS61" s="189"/>
      <c r="AT61" s="189"/>
      <c r="AU61" s="189"/>
      <c r="AV61" s="189"/>
      <c r="AW61" s="189"/>
      <c r="AX61" s="189"/>
      <c r="AY61" s="189"/>
      <c r="AZ61" s="189"/>
      <c r="BA61" s="189"/>
    </row>
    <row r="62" spans="1:53" ht="16.5" thickBot="1" x14ac:dyDescent="0.3">
      <c r="A62" s="180" t="s">
        <v>100</v>
      </c>
      <c r="B62" s="112"/>
      <c r="C62" s="111"/>
      <c r="D62" s="112">
        <v>0</v>
      </c>
      <c r="E62" s="111"/>
      <c r="F62" s="112">
        <v>0</v>
      </c>
      <c r="G62" s="111"/>
      <c r="H62" s="112">
        <v>0</v>
      </c>
      <c r="I62" s="111"/>
      <c r="J62" s="112">
        <v>1</v>
      </c>
      <c r="K62" s="111"/>
      <c r="L62" s="112">
        <v>1</v>
      </c>
      <c r="M62" s="111"/>
      <c r="N62" s="112">
        <v>0</v>
      </c>
      <c r="O62" s="111"/>
      <c r="P62" s="112">
        <v>0</v>
      </c>
      <c r="Q62" s="111"/>
      <c r="R62" s="113"/>
      <c r="S62" s="114"/>
      <c r="T62" s="113"/>
      <c r="U62" s="114"/>
      <c r="V62" s="113"/>
      <c r="W62" s="114"/>
      <c r="X62" s="113"/>
      <c r="Y62" s="114"/>
      <c r="Z62" s="108">
        <f t="shared" si="42"/>
        <v>2</v>
      </c>
      <c r="AA62" s="115"/>
      <c r="AC62" s="154" t="s">
        <v>63</v>
      </c>
      <c r="AD62" s="146"/>
      <c r="AE62" s="146"/>
      <c r="AF62" s="146"/>
      <c r="AG62" s="146"/>
      <c r="AH62" s="146"/>
      <c r="AI62" s="146"/>
      <c r="AJ62" s="146">
        <v>2</v>
      </c>
      <c r="AK62" s="146"/>
      <c r="AL62" s="146"/>
      <c r="AM62" s="146"/>
      <c r="AN62" s="161">
        <f t="shared" si="0"/>
        <v>2</v>
      </c>
      <c r="AO62" s="161"/>
      <c r="AQ62" s="189"/>
      <c r="AR62" s="189"/>
      <c r="AS62" s="189"/>
      <c r="AT62" s="189"/>
      <c r="AU62" s="189"/>
      <c r="AV62" s="189"/>
      <c r="AW62" s="189"/>
      <c r="AX62" s="189"/>
      <c r="AY62" s="189"/>
      <c r="AZ62" s="189"/>
      <c r="BA62" s="189"/>
    </row>
    <row r="63" spans="1:53" ht="16.5" thickBot="1" x14ac:dyDescent="0.3">
      <c r="A63" s="180" t="s">
        <v>101</v>
      </c>
      <c r="B63" s="112"/>
      <c r="C63" s="111"/>
      <c r="D63" s="112">
        <v>1</v>
      </c>
      <c r="E63" s="111"/>
      <c r="F63" s="112">
        <v>3</v>
      </c>
      <c r="G63" s="111"/>
      <c r="H63" s="112">
        <v>26</v>
      </c>
      <c r="I63" s="111"/>
      <c r="J63" s="112">
        <v>3</v>
      </c>
      <c r="K63" s="111"/>
      <c r="L63" s="112">
        <v>13</v>
      </c>
      <c r="M63" s="111"/>
      <c r="N63" s="112">
        <v>6</v>
      </c>
      <c r="O63" s="111"/>
      <c r="P63" s="112">
        <v>1</v>
      </c>
      <c r="Q63" s="111"/>
      <c r="R63" s="113"/>
      <c r="S63" s="114"/>
      <c r="T63" s="113"/>
      <c r="U63" s="114"/>
      <c r="V63" s="113"/>
      <c r="W63" s="114"/>
      <c r="X63" s="113"/>
      <c r="Y63" s="114"/>
      <c r="Z63" s="108">
        <f t="shared" si="42"/>
        <v>53</v>
      </c>
      <c r="AA63" s="115"/>
      <c r="AC63" s="154" t="s">
        <v>64</v>
      </c>
      <c r="AD63" s="146"/>
      <c r="AE63" s="146"/>
      <c r="AF63" s="146"/>
      <c r="AG63" s="146"/>
      <c r="AH63" s="146"/>
      <c r="AI63" s="146"/>
      <c r="AJ63" s="146">
        <v>6</v>
      </c>
      <c r="AK63" s="146"/>
      <c r="AL63" s="146"/>
      <c r="AM63" s="146"/>
      <c r="AN63" s="161">
        <f t="shared" si="0"/>
        <v>6</v>
      </c>
      <c r="AO63" s="161"/>
      <c r="AQ63" s="189"/>
      <c r="AR63" s="189"/>
      <c r="AS63" s="189"/>
      <c r="AT63" s="189"/>
      <c r="AU63" s="189"/>
      <c r="AV63" s="189"/>
      <c r="AW63" s="189"/>
      <c r="AX63" s="189"/>
      <c r="AY63" s="189"/>
      <c r="AZ63" s="189"/>
      <c r="BA63" s="189"/>
    </row>
    <row r="64" spans="1:53" ht="16.5" thickBot="1" x14ac:dyDescent="0.3">
      <c r="A64" s="180" t="s">
        <v>102</v>
      </c>
      <c r="B64" s="112"/>
      <c r="C64" s="111"/>
      <c r="D64" s="112">
        <v>0</v>
      </c>
      <c r="E64" s="111"/>
      <c r="F64" s="112">
        <v>2</v>
      </c>
      <c r="G64" s="111"/>
      <c r="H64" s="112">
        <v>6</v>
      </c>
      <c r="I64" s="111"/>
      <c r="J64" s="112">
        <v>15</v>
      </c>
      <c r="K64" s="111"/>
      <c r="L64" s="112">
        <v>29</v>
      </c>
      <c r="M64" s="111"/>
      <c r="N64" s="112">
        <v>16</v>
      </c>
      <c r="O64" s="111"/>
      <c r="P64" s="112">
        <v>23</v>
      </c>
      <c r="Q64" s="111"/>
      <c r="R64" s="113"/>
      <c r="S64" s="114"/>
      <c r="T64" s="113"/>
      <c r="U64" s="114"/>
      <c r="V64" s="113"/>
      <c r="W64" s="114"/>
      <c r="X64" s="113"/>
      <c r="Y64" s="114"/>
      <c r="Z64" s="108">
        <f t="shared" si="42"/>
        <v>91</v>
      </c>
      <c r="AA64" s="115"/>
      <c r="AC64" s="154" t="s">
        <v>65</v>
      </c>
      <c r="AD64" s="146"/>
      <c r="AE64" s="146"/>
      <c r="AF64" s="146"/>
      <c r="AG64" s="146"/>
      <c r="AH64" s="146">
        <v>1</v>
      </c>
      <c r="AI64" s="146"/>
      <c r="AJ64" s="146">
        <v>17</v>
      </c>
      <c r="AK64" s="146"/>
      <c r="AL64" s="146"/>
      <c r="AM64" s="146"/>
      <c r="AN64" s="161">
        <f t="shared" si="0"/>
        <v>18</v>
      </c>
      <c r="AO64" s="161"/>
      <c r="AQ64" s="189"/>
      <c r="AR64" s="189"/>
      <c r="AS64" s="189"/>
      <c r="AT64" s="189"/>
      <c r="AU64" s="189"/>
      <c r="AV64" s="189"/>
      <c r="AW64" s="189"/>
      <c r="AX64" s="189"/>
      <c r="AY64" s="189"/>
      <c r="AZ64" s="189"/>
      <c r="BA64" s="189"/>
    </row>
    <row r="65" spans="1:55" ht="16.5" thickBot="1" x14ac:dyDescent="0.3">
      <c r="A65" s="180" t="s">
        <v>103</v>
      </c>
      <c r="B65" s="112"/>
      <c r="C65" s="111"/>
      <c r="D65" s="112">
        <v>0</v>
      </c>
      <c r="E65" s="111"/>
      <c r="F65" s="112">
        <v>1</v>
      </c>
      <c r="G65" s="111"/>
      <c r="H65" s="112">
        <v>0</v>
      </c>
      <c r="I65" s="111"/>
      <c r="J65" s="112">
        <v>1</v>
      </c>
      <c r="K65" s="111"/>
      <c r="L65" s="112">
        <v>1</v>
      </c>
      <c r="M65" s="111"/>
      <c r="N65" s="112">
        <v>2</v>
      </c>
      <c r="O65" s="111"/>
      <c r="P65" s="112">
        <v>8</v>
      </c>
      <c r="Q65" s="111"/>
      <c r="R65" s="113"/>
      <c r="S65" s="114"/>
      <c r="T65" s="113"/>
      <c r="U65" s="114"/>
      <c r="V65" s="113"/>
      <c r="W65" s="114"/>
      <c r="X65" s="113"/>
      <c r="Y65" s="114"/>
      <c r="Z65" s="108">
        <f t="shared" si="42"/>
        <v>13</v>
      </c>
      <c r="AA65" s="115"/>
      <c r="AC65" s="154" t="s">
        <v>66</v>
      </c>
      <c r="AD65" s="146"/>
      <c r="AE65" s="146"/>
      <c r="AF65" s="146"/>
      <c r="AG65" s="146"/>
      <c r="AH65" s="146"/>
      <c r="AI65" s="146"/>
      <c r="AJ65" s="146">
        <v>5</v>
      </c>
      <c r="AK65" s="146"/>
      <c r="AL65" s="146"/>
      <c r="AM65" s="146"/>
      <c r="AN65" s="161">
        <f t="shared" si="0"/>
        <v>5</v>
      </c>
      <c r="AO65" s="161"/>
      <c r="AQ65" s="189"/>
      <c r="AR65" s="189"/>
      <c r="AS65" s="189"/>
      <c r="AT65" s="189"/>
      <c r="AU65" s="189"/>
      <c r="AV65" s="189"/>
      <c r="AW65" s="189"/>
      <c r="AX65" s="189"/>
      <c r="AY65" s="189"/>
      <c r="AZ65" s="189"/>
      <c r="BA65" s="189"/>
    </row>
    <row r="66" spans="1:55" ht="16.5" thickBot="1" x14ac:dyDescent="0.3">
      <c r="A66" s="105" t="s">
        <v>75</v>
      </c>
      <c r="B66" s="83"/>
      <c r="C66" s="84">
        <f>SUM(C3:C65)</f>
        <v>16629</v>
      </c>
      <c r="D66" s="85"/>
      <c r="E66" s="86">
        <f>SUM(E3:E65)</f>
        <v>20364</v>
      </c>
      <c r="F66" s="85"/>
      <c r="G66" s="86">
        <f>SUM(G3:G65)</f>
        <v>18620</v>
      </c>
      <c r="H66" s="87"/>
      <c r="I66" s="86">
        <f>SUM(I3:I65)</f>
        <v>17889</v>
      </c>
      <c r="J66" s="86"/>
      <c r="K66" s="88">
        <f>SUM(K3:K65)</f>
        <v>16499</v>
      </c>
      <c r="L66" s="86"/>
      <c r="M66" s="88">
        <f>SUM(M3:M65)</f>
        <v>16205</v>
      </c>
      <c r="N66" s="88"/>
      <c r="O66" s="88">
        <f>SUM(O3:O65)</f>
        <v>14918</v>
      </c>
      <c r="P66" s="88"/>
      <c r="Q66" s="88">
        <f>SUM(Q3:Q65)</f>
        <v>15157</v>
      </c>
      <c r="R66" s="88"/>
      <c r="S66" s="88">
        <f>SUM(S3:S65)</f>
        <v>0</v>
      </c>
      <c r="T66" s="88"/>
      <c r="U66" s="88">
        <f>SUM(U3:U65)</f>
        <v>0</v>
      </c>
      <c r="V66" s="88"/>
      <c r="W66" s="88">
        <f>SUM(W3:W65)</f>
        <v>0</v>
      </c>
      <c r="X66" s="88"/>
      <c r="Y66" s="88">
        <f>SUM(Y3:Y65)</f>
        <v>0</v>
      </c>
      <c r="Z66" s="89"/>
      <c r="AA66" s="90">
        <f>SUM(AA3:AA65)</f>
        <v>136281</v>
      </c>
      <c r="AC66" s="154" t="s">
        <v>67</v>
      </c>
      <c r="AD66" s="146"/>
      <c r="AE66" s="146"/>
      <c r="AF66" s="146"/>
      <c r="AG66" s="146"/>
      <c r="AH66" s="146">
        <v>4</v>
      </c>
      <c r="AI66" s="146"/>
      <c r="AJ66" s="146">
        <v>74</v>
      </c>
      <c r="AK66" s="146"/>
      <c r="AL66" s="146"/>
      <c r="AM66" s="146"/>
      <c r="AN66" s="161">
        <f t="shared" si="0"/>
        <v>78</v>
      </c>
      <c r="AO66" s="161"/>
      <c r="AQ66" s="189"/>
      <c r="AR66" s="189"/>
      <c r="AS66" s="189"/>
      <c r="AT66" s="189"/>
      <c r="AU66" s="189"/>
      <c r="AV66" s="189"/>
      <c r="AW66" s="189"/>
      <c r="AX66" s="189"/>
      <c r="AY66" s="189"/>
      <c r="AZ66" s="189"/>
      <c r="BA66" s="189"/>
    </row>
    <row r="67" spans="1:55" ht="16.5" thickBot="1" x14ac:dyDescent="0.3">
      <c r="A67" s="106" t="s">
        <v>76</v>
      </c>
      <c r="B67" s="91">
        <f>SUM(B3:B66)</f>
        <v>16629</v>
      </c>
      <c r="C67" s="92"/>
      <c r="D67" s="93">
        <f>SUM(D3:D66)</f>
        <v>20364</v>
      </c>
      <c r="E67" s="93"/>
      <c r="F67" s="93">
        <f>SUM(F3:F66)</f>
        <v>18626</v>
      </c>
      <c r="G67" s="93"/>
      <c r="H67" s="93">
        <f>SUM(H3:H66)</f>
        <v>17889</v>
      </c>
      <c r="I67" s="93"/>
      <c r="J67" s="93">
        <f>SUM(J3:J66)</f>
        <v>16499</v>
      </c>
      <c r="K67" s="93"/>
      <c r="L67" s="93">
        <f>SUM(L3:L66)</f>
        <v>16205</v>
      </c>
      <c r="M67" s="93"/>
      <c r="N67" s="93">
        <f>SUM(N3:N66)</f>
        <v>14918</v>
      </c>
      <c r="O67" s="93"/>
      <c r="P67" s="93">
        <f>SUM(P3:P66)</f>
        <v>15157</v>
      </c>
      <c r="Q67" s="93"/>
      <c r="R67" s="93">
        <f>SUM(R3:R66)</f>
        <v>0</v>
      </c>
      <c r="S67" s="93"/>
      <c r="T67" s="93">
        <f>SUM(T3:T66)</f>
        <v>0</v>
      </c>
      <c r="U67" s="93"/>
      <c r="V67" s="93">
        <f>SUM(V3:V66)</f>
        <v>0</v>
      </c>
      <c r="W67" s="93"/>
      <c r="X67" s="93">
        <f>SUM(X3:X66)</f>
        <v>0</v>
      </c>
      <c r="Y67" s="93"/>
      <c r="Z67" s="93">
        <f>SUM(Z4:Z66)</f>
        <v>136287</v>
      </c>
      <c r="AA67" s="94"/>
      <c r="AC67" s="154" t="s">
        <v>68</v>
      </c>
      <c r="AD67" s="146"/>
      <c r="AE67" s="146"/>
      <c r="AF67" s="146"/>
      <c r="AG67" s="146"/>
      <c r="AH67" s="146"/>
      <c r="AI67" s="146"/>
      <c r="AJ67" s="146">
        <v>0</v>
      </c>
      <c r="AK67" s="146"/>
      <c r="AL67" s="146"/>
      <c r="AM67" s="146"/>
      <c r="AN67" s="161">
        <f t="shared" si="0"/>
        <v>0</v>
      </c>
      <c r="AO67" s="161"/>
      <c r="AQ67" s="189"/>
      <c r="AR67" s="189"/>
      <c r="AS67" s="189"/>
      <c r="AT67" s="189"/>
      <c r="AU67" s="189"/>
      <c r="AV67" s="189"/>
      <c r="AW67" s="189"/>
      <c r="AX67" s="189"/>
      <c r="AY67" s="189"/>
      <c r="AZ67" s="189"/>
      <c r="BA67" s="189"/>
    </row>
    <row r="68" spans="1:55" ht="16.5" thickBot="1" x14ac:dyDescent="0.3">
      <c r="Z68" s="78"/>
      <c r="AC68" s="154" t="s">
        <v>69</v>
      </c>
      <c r="AD68" s="146"/>
      <c r="AE68" s="146"/>
      <c r="AF68" s="146"/>
      <c r="AG68" s="146"/>
      <c r="AH68" s="146">
        <v>3</v>
      </c>
      <c r="AI68" s="146"/>
      <c r="AJ68" s="146">
        <v>4</v>
      </c>
      <c r="AK68" s="146"/>
      <c r="AL68" s="146"/>
      <c r="AM68" s="146"/>
      <c r="AN68" s="161">
        <f t="shared" si="0"/>
        <v>7</v>
      </c>
      <c r="AO68" s="161"/>
      <c r="AQ68" s="189"/>
      <c r="AR68" s="189"/>
      <c r="AS68" s="189"/>
      <c r="AT68" s="189"/>
      <c r="AU68" s="189"/>
      <c r="AV68" s="189"/>
      <c r="AW68" s="189"/>
      <c r="AX68" s="189"/>
      <c r="AY68" s="189"/>
      <c r="AZ68" s="189"/>
      <c r="BA68" s="189"/>
    </row>
    <row r="69" spans="1:55" ht="16.5" thickBot="1" x14ac:dyDescent="0.3">
      <c r="AC69" s="160" t="s">
        <v>46</v>
      </c>
      <c r="AD69" s="148">
        <v>31</v>
      </c>
      <c r="AE69" s="146"/>
      <c r="AF69" s="146"/>
      <c r="AG69" s="146"/>
      <c r="AH69" s="146">
        <v>79</v>
      </c>
      <c r="AI69" s="146"/>
      <c r="AJ69" s="146">
        <v>575</v>
      </c>
      <c r="AK69" s="146"/>
      <c r="AL69" s="146"/>
      <c r="AM69" s="146"/>
      <c r="AN69" s="161">
        <f t="shared" si="0"/>
        <v>685</v>
      </c>
      <c r="AO69" s="161"/>
      <c r="AT69" s="125"/>
      <c r="AU69" s="125"/>
      <c r="AV69" s="125"/>
      <c r="AW69" s="125"/>
      <c r="AX69" s="125"/>
      <c r="AY69" s="125"/>
      <c r="AZ69" s="125"/>
      <c r="BA69" s="125"/>
      <c r="BB69" s="125"/>
      <c r="BC69" s="125"/>
    </row>
    <row r="70" spans="1:55" ht="16.5" thickBot="1" x14ac:dyDescent="0.3">
      <c r="A70" s="183">
        <v>2016</v>
      </c>
      <c r="B70" s="126" t="s">
        <v>121</v>
      </c>
      <c r="C70" s="126" t="s">
        <v>122</v>
      </c>
      <c r="D70" s="127" t="s">
        <v>123</v>
      </c>
      <c r="E70" s="127" t="s">
        <v>124</v>
      </c>
      <c r="F70" s="128" t="s">
        <v>125</v>
      </c>
      <c r="G70" s="127" t="s">
        <v>126</v>
      </c>
      <c r="H70" s="127" t="s">
        <v>127</v>
      </c>
      <c r="I70" s="127" t="s">
        <v>128</v>
      </c>
      <c r="J70" s="127" t="s">
        <v>129</v>
      </c>
      <c r="K70" s="127" t="s">
        <v>130</v>
      </c>
      <c r="L70" s="126" t="s">
        <v>131</v>
      </c>
      <c r="M70" s="127" t="s">
        <v>132</v>
      </c>
      <c r="N70" s="127" t="s">
        <v>133</v>
      </c>
      <c r="AC70" s="151" t="s">
        <v>134</v>
      </c>
      <c r="AD70" s="143"/>
      <c r="AE70" s="143">
        <v>1464</v>
      </c>
      <c r="AF70" s="143"/>
      <c r="AG70" s="143">
        <v>2927</v>
      </c>
      <c r="AH70" s="143"/>
      <c r="AI70" s="143">
        <v>1699</v>
      </c>
      <c r="AJ70" s="143"/>
      <c r="AK70" s="143"/>
      <c r="AL70" s="143"/>
      <c r="AM70" s="143"/>
      <c r="AN70" s="165"/>
      <c r="AO70" s="166">
        <f>SUM(AD70:AM70)</f>
        <v>6090</v>
      </c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</row>
    <row r="71" spans="1:55" ht="16.5" thickBot="1" x14ac:dyDescent="0.3">
      <c r="A71" s="105" t="s">
        <v>75</v>
      </c>
      <c r="B71" s="190">
        <f>C66</f>
        <v>16629</v>
      </c>
      <c r="C71" s="190">
        <f>E66</f>
        <v>20364</v>
      </c>
      <c r="D71" s="190">
        <f>G66</f>
        <v>18620</v>
      </c>
      <c r="E71" s="190">
        <f>I66</f>
        <v>17889</v>
      </c>
      <c r="F71" s="191">
        <f>K66</f>
        <v>16499</v>
      </c>
      <c r="G71" s="190">
        <f>M66</f>
        <v>16205</v>
      </c>
      <c r="H71" s="190">
        <f>O66</f>
        <v>14918</v>
      </c>
      <c r="I71" s="190">
        <f>Q66</f>
        <v>15157</v>
      </c>
      <c r="J71" s="190">
        <f>S66</f>
        <v>0</v>
      </c>
      <c r="K71" s="190">
        <f>U66</f>
        <v>0</v>
      </c>
      <c r="L71" s="190">
        <f>W66</f>
        <v>0</v>
      </c>
      <c r="M71" s="190">
        <f>Y66</f>
        <v>0</v>
      </c>
      <c r="N71" s="191">
        <f>SUM(B71:M71)</f>
        <v>136281</v>
      </c>
      <c r="AC71" s="160" t="s">
        <v>135</v>
      </c>
      <c r="AD71" s="148">
        <v>332</v>
      </c>
      <c r="AE71" s="146"/>
      <c r="AF71" s="146">
        <v>526</v>
      </c>
      <c r="AG71" s="146"/>
      <c r="AH71" s="146">
        <v>184</v>
      </c>
      <c r="AI71" s="146"/>
      <c r="AJ71" s="146"/>
      <c r="AK71" s="146"/>
      <c r="AL71" s="146"/>
      <c r="AM71" s="146"/>
      <c r="AN71" s="161">
        <f t="shared" ref="AN71:AN76" si="43">SUM(AD71:AM71)</f>
        <v>1042</v>
      </c>
      <c r="AO71" s="161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</row>
    <row r="72" spans="1:55" ht="16.5" thickBot="1" x14ac:dyDescent="0.3">
      <c r="A72" s="106" t="s">
        <v>76</v>
      </c>
      <c r="B72" s="192">
        <f>B67</f>
        <v>16629</v>
      </c>
      <c r="C72" s="192">
        <f>D67</f>
        <v>20364</v>
      </c>
      <c r="D72" s="193">
        <f>F67</f>
        <v>18626</v>
      </c>
      <c r="E72" s="193">
        <f>H67</f>
        <v>17889</v>
      </c>
      <c r="F72" s="193">
        <f>J67</f>
        <v>16499</v>
      </c>
      <c r="G72" s="193">
        <f>L67</f>
        <v>16205</v>
      </c>
      <c r="H72" s="193">
        <f>N67</f>
        <v>14918</v>
      </c>
      <c r="I72" s="193">
        <f>P67</f>
        <v>15157</v>
      </c>
      <c r="J72" s="193">
        <f>R67</f>
        <v>0</v>
      </c>
      <c r="K72" s="193">
        <f>T67</f>
        <v>0</v>
      </c>
      <c r="L72" s="193">
        <f>V67</f>
        <v>0</v>
      </c>
      <c r="M72" s="193">
        <f>X67</f>
        <v>0</v>
      </c>
      <c r="N72" s="193">
        <f>SUM(B72:M72)</f>
        <v>136287</v>
      </c>
      <c r="AC72" s="160" t="s">
        <v>137</v>
      </c>
      <c r="AD72" s="148">
        <v>549</v>
      </c>
      <c r="AE72" s="146"/>
      <c r="AF72" s="146">
        <v>1394</v>
      </c>
      <c r="AG72" s="146"/>
      <c r="AH72" s="146">
        <v>968</v>
      </c>
      <c r="AI72" s="146"/>
      <c r="AJ72" s="146"/>
      <c r="AK72" s="146"/>
      <c r="AL72" s="146"/>
      <c r="AM72" s="146"/>
      <c r="AN72" s="161">
        <f t="shared" si="43"/>
        <v>2911</v>
      </c>
      <c r="AO72" s="161"/>
      <c r="AT72" s="125"/>
      <c r="AU72" s="125"/>
      <c r="AV72" s="125"/>
      <c r="AW72" s="125"/>
      <c r="AX72" s="125"/>
      <c r="AY72" s="125"/>
      <c r="AZ72" s="125"/>
      <c r="BA72" s="125"/>
      <c r="BB72" s="125"/>
      <c r="BC72" s="125"/>
    </row>
    <row r="73" spans="1:55" ht="16.5" thickBot="1" x14ac:dyDescent="0.3">
      <c r="A73" s="106" t="s">
        <v>136</v>
      </c>
      <c r="B73" s="130">
        <v>0</v>
      </c>
      <c r="C73" s="130">
        <f>IFERROR(((C72-B72)/C72), "-")</f>
        <v>0.18341190335886859</v>
      </c>
      <c r="D73" s="130">
        <f t="shared" ref="D73:M73" si="44">IFERROR(((D72-C72)/D72), "-")</f>
        <v>-9.3310426285837009E-2</v>
      </c>
      <c r="E73" s="130">
        <f t="shared" si="44"/>
        <v>-4.1198501872659173E-2</v>
      </c>
      <c r="F73" s="130">
        <f t="shared" si="44"/>
        <v>-8.4247530153342631E-2</v>
      </c>
      <c r="G73" s="130">
        <f t="shared" si="44"/>
        <v>-1.814254859611231E-2</v>
      </c>
      <c r="H73" s="130">
        <f t="shared" si="44"/>
        <v>-8.6271618179380616E-2</v>
      </c>
      <c r="I73" s="130">
        <f t="shared" si="44"/>
        <v>1.576829187834004E-2</v>
      </c>
      <c r="J73" s="130" t="str">
        <f t="shared" si="44"/>
        <v>-</v>
      </c>
      <c r="K73" s="130" t="str">
        <f t="shared" si="44"/>
        <v>-</v>
      </c>
      <c r="L73" s="130" t="str">
        <f t="shared" si="44"/>
        <v>-</v>
      </c>
      <c r="M73" s="130" t="str">
        <f t="shared" si="44"/>
        <v>-</v>
      </c>
      <c r="N73" s="130"/>
      <c r="AC73" s="160" t="s">
        <v>46</v>
      </c>
      <c r="AD73" s="148">
        <v>209</v>
      </c>
      <c r="AE73" s="146"/>
      <c r="AF73" s="146">
        <v>284</v>
      </c>
      <c r="AG73" s="146"/>
      <c r="AH73" s="146">
        <v>129</v>
      </c>
      <c r="AI73" s="146"/>
      <c r="AJ73" s="146"/>
      <c r="AK73" s="146"/>
      <c r="AL73" s="146"/>
      <c r="AM73" s="146"/>
      <c r="AN73" s="161">
        <f t="shared" si="43"/>
        <v>622</v>
      </c>
      <c r="AO73" s="161"/>
      <c r="AT73" s="125"/>
      <c r="AU73" s="125"/>
      <c r="AV73" s="125"/>
      <c r="AW73" s="125"/>
      <c r="AX73" s="125"/>
      <c r="AY73" s="125"/>
      <c r="AZ73" s="125"/>
      <c r="BA73" s="125"/>
      <c r="BB73" s="125"/>
      <c r="BC73" s="125"/>
    </row>
    <row r="74" spans="1:55" ht="16.5" thickBot="1" x14ac:dyDescent="0.3">
      <c r="AC74" s="160" t="s">
        <v>26</v>
      </c>
      <c r="AD74" s="148">
        <v>374</v>
      </c>
      <c r="AE74" s="146"/>
      <c r="AF74" s="146">
        <v>723</v>
      </c>
      <c r="AG74" s="146"/>
      <c r="AH74" s="146">
        <v>418</v>
      </c>
      <c r="AI74" s="146"/>
      <c r="AJ74" s="146"/>
      <c r="AK74" s="146"/>
      <c r="AL74" s="146"/>
      <c r="AM74" s="146"/>
      <c r="AN74" s="161">
        <f t="shared" si="43"/>
        <v>1515</v>
      </c>
      <c r="AO74" s="161"/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</row>
    <row r="75" spans="1:55" ht="16.5" thickBot="1" x14ac:dyDescent="0.3">
      <c r="AC75" s="151" t="s">
        <v>77</v>
      </c>
      <c r="AD75" s="143"/>
      <c r="AE75" s="143">
        <v>314</v>
      </c>
      <c r="AF75" s="143"/>
      <c r="AG75" s="143">
        <v>357</v>
      </c>
      <c r="AH75" s="143"/>
      <c r="AI75" s="143"/>
      <c r="AJ75" s="143"/>
      <c r="AK75" s="143"/>
      <c r="AL75" s="143"/>
      <c r="AM75" s="143"/>
      <c r="AN75" s="165"/>
      <c r="AO75" s="166">
        <f>SUM(AD75:AM75)</f>
        <v>671</v>
      </c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</row>
    <row r="76" spans="1:55" ht="16.5" thickBot="1" x14ac:dyDescent="0.3">
      <c r="AC76" s="152" t="s">
        <v>87</v>
      </c>
      <c r="AD76" s="146">
        <v>196</v>
      </c>
      <c r="AE76" s="146"/>
      <c r="AF76" s="146">
        <v>279</v>
      </c>
      <c r="AG76" s="146"/>
      <c r="AH76" s="146"/>
      <c r="AI76" s="146"/>
      <c r="AJ76" s="146"/>
      <c r="AK76" s="146"/>
      <c r="AL76" s="146"/>
      <c r="AM76" s="146"/>
      <c r="AN76" s="161">
        <f t="shared" si="43"/>
        <v>475</v>
      </c>
      <c r="AO76" s="161"/>
      <c r="AT76" s="125"/>
      <c r="AU76" s="125"/>
      <c r="AV76" s="125"/>
      <c r="AW76" s="125"/>
      <c r="AX76" s="125"/>
      <c r="AY76" s="125"/>
      <c r="AZ76" s="125"/>
      <c r="BA76" s="125"/>
      <c r="BB76" s="125"/>
      <c r="BC76" s="125"/>
    </row>
    <row r="77" spans="1:55" ht="16.5" thickBot="1" x14ac:dyDescent="0.3">
      <c r="AC77" s="140" t="s">
        <v>105</v>
      </c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65"/>
      <c r="AO77" s="166">
        <f>SUM(AD77:AM77)</f>
        <v>0</v>
      </c>
    </row>
    <row r="78" spans="1:55" ht="16.5" thickBot="1" x14ac:dyDescent="0.3">
      <c r="AC78" s="180" t="s">
        <v>96</v>
      </c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61"/>
      <c r="AO78" s="161"/>
    </row>
    <row r="79" spans="1:55" ht="16.5" thickBot="1" x14ac:dyDescent="0.3">
      <c r="AC79" s="180" t="s">
        <v>97</v>
      </c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61"/>
      <c r="AO79" s="161"/>
    </row>
    <row r="80" spans="1:55" ht="16.5" thickBot="1" x14ac:dyDescent="0.3">
      <c r="AC80" s="181" t="s">
        <v>98</v>
      </c>
      <c r="AD80" s="146"/>
      <c r="AE80" s="146"/>
      <c r="AF80" s="146"/>
      <c r="AG80" s="146"/>
      <c r="AH80" s="146"/>
      <c r="AI80" s="146"/>
      <c r="AJ80" s="146"/>
      <c r="AK80" s="146"/>
      <c r="AL80" s="146"/>
      <c r="AM80" s="146"/>
      <c r="AN80" s="161"/>
      <c r="AO80" s="161"/>
    </row>
    <row r="81" spans="28:43" ht="16.5" thickBot="1" x14ac:dyDescent="0.3">
      <c r="AC81" s="181" t="s">
        <v>99</v>
      </c>
      <c r="AD81" s="146"/>
      <c r="AE81" s="146"/>
      <c r="AF81" s="146"/>
      <c r="AG81" s="146"/>
      <c r="AH81" s="146"/>
      <c r="AI81" s="146"/>
      <c r="AJ81" s="146"/>
      <c r="AK81" s="146"/>
      <c r="AL81" s="146"/>
      <c r="AM81" s="146"/>
      <c r="AN81" s="161"/>
      <c r="AO81" s="161"/>
      <c r="AP81" s="109"/>
      <c r="AQ81" s="109"/>
    </row>
    <row r="82" spans="28:43" ht="16.5" thickBot="1" x14ac:dyDescent="0.3">
      <c r="AB82" s="109"/>
      <c r="AC82" s="180" t="s">
        <v>100</v>
      </c>
      <c r="AD82" s="146"/>
      <c r="AE82" s="146"/>
      <c r="AF82" s="146"/>
      <c r="AG82" s="146"/>
      <c r="AH82" s="146"/>
      <c r="AI82" s="146"/>
      <c r="AJ82" s="146"/>
      <c r="AK82" s="146"/>
      <c r="AL82" s="146"/>
      <c r="AM82" s="146"/>
      <c r="AN82" s="161"/>
      <c r="AO82" s="161"/>
      <c r="AP82" s="109"/>
      <c r="AQ82" s="109"/>
    </row>
    <row r="83" spans="28:43" ht="16.5" thickBot="1" x14ac:dyDescent="0.3">
      <c r="AB83" s="109"/>
      <c r="AC83" s="180" t="s">
        <v>101</v>
      </c>
      <c r="AD83" s="146"/>
      <c r="AE83" s="146"/>
      <c r="AF83" s="146"/>
      <c r="AG83" s="146"/>
      <c r="AH83" s="146"/>
      <c r="AI83" s="146"/>
      <c r="AJ83" s="146"/>
      <c r="AK83" s="146"/>
      <c r="AL83" s="146"/>
      <c r="AM83" s="146"/>
      <c r="AN83" s="161"/>
      <c r="AO83" s="161"/>
      <c r="AP83" s="109"/>
      <c r="AQ83" s="109"/>
    </row>
    <row r="84" spans="28:43" ht="16.5" thickBot="1" x14ac:dyDescent="0.3">
      <c r="AB84" s="109"/>
      <c r="AC84" s="180" t="s">
        <v>102</v>
      </c>
      <c r="AD84" s="146"/>
      <c r="AE84" s="146"/>
      <c r="AF84" s="146"/>
      <c r="AG84" s="146"/>
      <c r="AH84" s="146"/>
      <c r="AI84" s="146"/>
      <c r="AJ84" s="146"/>
      <c r="AK84" s="146"/>
      <c r="AL84" s="146"/>
      <c r="AM84" s="146"/>
      <c r="AN84" s="161"/>
      <c r="AO84" s="161"/>
      <c r="AP84" s="109"/>
      <c r="AQ84" s="109"/>
    </row>
    <row r="85" spans="28:43" ht="16.5" thickBot="1" x14ac:dyDescent="0.3">
      <c r="AB85" s="109"/>
      <c r="AC85" s="180" t="s">
        <v>103</v>
      </c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61"/>
      <c r="AO85" s="161"/>
    </row>
    <row r="86" spans="28:43" ht="16.5" thickBot="1" x14ac:dyDescent="0.3">
      <c r="AC86" s="194" t="s">
        <v>75</v>
      </c>
      <c r="AD86" s="195"/>
      <c r="AE86" s="196">
        <f>SUM(AE11:AE76)</f>
        <v>16542</v>
      </c>
      <c r="AF86" s="195"/>
      <c r="AG86" s="196">
        <f>SUM(AG11:AG76)</f>
        <v>54273</v>
      </c>
      <c r="AH86" s="197"/>
      <c r="AI86" s="197">
        <f>SUM(AI11:AI76)</f>
        <v>68814</v>
      </c>
      <c r="AJ86" s="197"/>
      <c r="AK86" s="197">
        <f>SUM(AK11:AK76)</f>
        <v>91091</v>
      </c>
      <c r="AL86" s="96"/>
      <c r="AM86" s="96">
        <f>SUM(AM11:AM76)</f>
        <v>0</v>
      </c>
      <c r="AN86" s="96"/>
      <c r="AO86" s="96">
        <f>SUM(AO3:AO76)</f>
        <v>526143</v>
      </c>
    </row>
    <row r="87" spans="28:43" ht="16.5" thickBot="1" x14ac:dyDescent="0.3">
      <c r="AC87" s="198" t="s">
        <v>76</v>
      </c>
      <c r="AD87" s="199">
        <f>SUM(AD12:AD86)</f>
        <v>16424</v>
      </c>
      <c r="AE87" s="200"/>
      <c r="AF87" s="199">
        <f>SUM(AF11:AF86)</f>
        <v>56994</v>
      </c>
      <c r="AG87" s="200"/>
      <c r="AH87" s="201">
        <f>SUM(AH11:AH86)</f>
        <v>71833</v>
      </c>
      <c r="AI87" s="201"/>
      <c r="AJ87" s="201">
        <f>SUM(AJ12:AJ86)</f>
        <v>92389</v>
      </c>
      <c r="AK87" s="201"/>
      <c r="AL87" s="129">
        <f>SUM(AL12:AL86)</f>
        <v>0</v>
      </c>
      <c r="AM87" s="200"/>
      <c r="AN87" s="200">
        <f>SUM(AN4:AN76)</f>
        <v>556195</v>
      </c>
      <c r="AO87" s="200"/>
    </row>
    <row r="88" spans="28:43" x14ac:dyDescent="0.25">
      <c r="AC88" s="109"/>
      <c r="AN88" s="78"/>
      <c r="AO88" s="189"/>
    </row>
  </sheetData>
  <mergeCells count="17"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AD1:AE1"/>
    <mergeCell ref="AF1:AG1"/>
    <mergeCell ref="AH1:AI1"/>
    <mergeCell ref="AJ1:AK1"/>
    <mergeCell ref="AL1:AM1"/>
  </mergeCells>
  <pageMargins left="0.25" right="0.25" top="0.35" bottom="0.28000000000000003" header="0.3" footer="0.3"/>
  <pageSetup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0"/>
  <sheetViews>
    <sheetView showGridLines="0" workbookViewId="0">
      <selection activeCell="O20" sqref="O20:P20"/>
    </sheetView>
  </sheetViews>
  <sheetFormatPr defaultColWidth="9.140625" defaultRowHeight="15" x14ac:dyDescent="0.25"/>
  <cols>
    <col min="1" max="1" width="9.140625" style="2"/>
    <col min="2" max="2" width="39.28515625" style="2" bestFit="1" customWidth="1"/>
    <col min="3" max="27" width="11.7109375" style="2" customWidth="1"/>
    <col min="28" max="16384" width="9.140625" style="2"/>
  </cols>
  <sheetData>
    <row r="2" spans="2:27" ht="15.75" thickBot="1" x14ac:dyDescent="0.3"/>
    <row r="3" spans="2:27" ht="18" customHeight="1" thickBot="1" x14ac:dyDescent="0.3">
      <c r="B3" s="202">
        <v>2015</v>
      </c>
      <c r="C3" s="203" t="s">
        <v>121</v>
      </c>
      <c r="D3" s="203" t="s">
        <v>122</v>
      </c>
      <c r="E3" s="204" t="s">
        <v>123</v>
      </c>
      <c r="F3" s="204" t="s">
        <v>124</v>
      </c>
      <c r="G3" s="205" t="s">
        <v>125</v>
      </c>
      <c r="H3" s="204" t="s">
        <v>126</v>
      </c>
      <c r="I3" s="204" t="s">
        <v>127</v>
      </c>
      <c r="J3" s="204" t="s">
        <v>128</v>
      </c>
      <c r="K3" s="204" t="s">
        <v>129</v>
      </c>
      <c r="L3" s="204" t="s">
        <v>130</v>
      </c>
      <c r="M3" s="203" t="s">
        <v>131</v>
      </c>
      <c r="N3" s="204" t="s">
        <v>132</v>
      </c>
      <c r="O3" s="206" t="s">
        <v>138</v>
      </c>
    </row>
    <row r="4" spans="2:27" ht="18" customHeight="1" thickBot="1" x14ac:dyDescent="0.3">
      <c r="B4" s="207" t="s">
        <v>75</v>
      </c>
      <c r="C4" s="208">
        <v>13086</v>
      </c>
      <c r="D4" s="208">
        <v>12733</v>
      </c>
      <c r="E4" s="208">
        <v>16104</v>
      </c>
      <c r="F4" s="208">
        <v>14096</v>
      </c>
      <c r="G4" s="208">
        <v>14255</v>
      </c>
      <c r="H4" s="208">
        <v>15698</v>
      </c>
      <c r="I4" s="208">
        <v>15871</v>
      </c>
      <c r="J4" s="208">
        <v>16480</v>
      </c>
      <c r="K4" s="208">
        <v>17323</v>
      </c>
      <c r="L4" s="208">
        <v>17831</v>
      </c>
      <c r="M4" s="208">
        <v>15521</v>
      </c>
      <c r="N4" s="208">
        <v>13831</v>
      </c>
      <c r="O4" s="209">
        <f>SUM(C4:N4)</f>
        <v>182829</v>
      </c>
    </row>
    <row r="5" spans="2:27" ht="18" customHeight="1" thickBot="1" x14ac:dyDescent="0.3">
      <c r="B5" s="210" t="s">
        <v>76</v>
      </c>
      <c r="C5" s="211">
        <v>13631</v>
      </c>
      <c r="D5" s="211">
        <v>13315</v>
      </c>
      <c r="E5" s="211">
        <v>16817</v>
      </c>
      <c r="F5" s="211">
        <v>14797</v>
      </c>
      <c r="G5" s="211">
        <v>14944</v>
      </c>
      <c r="H5" s="211">
        <v>17023</v>
      </c>
      <c r="I5" s="211">
        <v>17502</v>
      </c>
      <c r="J5" s="211">
        <v>16481</v>
      </c>
      <c r="K5" s="211">
        <v>17323</v>
      </c>
      <c r="L5" s="211">
        <v>17831</v>
      </c>
      <c r="M5" s="211">
        <v>15521</v>
      </c>
      <c r="N5" s="211">
        <v>13831</v>
      </c>
      <c r="O5" s="212">
        <f>SUM(C5:N5)</f>
        <v>189016</v>
      </c>
    </row>
    <row r="6" spans="2:27" ht="18" customHeight="1" thickBot="1" x14ac:dyDescent="0.3">
      <c r="B6" s="213" t="s">
        <v>139</v>
      </c>
      <c r="C6" s="214">
        <v>0</v>
      </c>
      <c r="D6" s="215">
        <f t="shared" ref="D6:M7" si="0">IFERROR(((D4-C4)/D4), "-")</f>
        <v>-2.7723238828241577E-2</v>
      </c>
      <c r="E6" s="215">
        <f t="shared" si="0"/>
        <v>0.20932687531048186</v>
      </c>
      <c r="F6" s="215">
        <f t="shared" si="0"/>
        <v>-0.14245175936435869</v>
      </c>
      <c r="G6" s="215">
        <f t="shared" si="0"/>
        <v>1.1153981059277446E-2</v>
      </c>
      <c r="H6" s="215">
        <f t="shared" si="0"/>
        <v>9.1922537902917573E-2</v>
      </c>
      <c r="I6" s="215">
        <f t="shared" si="0"/>
        <v>1.0900384348812299E-2</v>
      </c>
      <c r="J6" s="215">
        <f t="shared" si="0"/>
        <v>3.6953883495145633E-2</v>
      </c>
      <c r="K6" s="215">
        <f t="shared" si="0"/>
        <v>4.8663626392657158E-2</v>
      </c>
      <c r="L6" s="215">
        <f t="shared" si="0"/>
        <v>2.8489708933879199E-2</v>
      </c>
      <c r="M6" s="215">
        <f t="shared" si="0"/>
        <v>-0.148830616583983</v>
      </c>
      <c r="N6" s="215">
        <f>IFERROR(((N4-M4)/N4), "-")</f>
        <v>-0.12218928493962837</v>
      </c>
      <c r="O6" s="216"/>
    </row>
    <row r="7" spans="2:27" ht="18" customHeight="1" thickBot="1" x14ac:dyDescent="0.3">
      <c r="B7" s="217" t="s">
        <v>136</v>
      </c>
      <c r="C7" s="214">
        <v>0</v>
      </c>
      <c r="D7" s="215">
        <f t="shared" si="0"/>
        <v>-2.3732632369508073E-2</v>
      </c>
      <c r="E7" s="215">
        <f t="shared" si="0"/>
        <v>0.20824166022477256</v>
      </c>
      <c r="F7" s="215">
        <f t="shared" si="0"/>
        <v>-0.13651415827532609</v>
      </c>
      <c r="G7" s="215">
        <f t="shared" si="0"/>
        <v>9.8367237687366164E-3</v>
      </c>
      <c r="H7" s="215">
        <f t="shared" si="0"/>
        <v>0.12212888445044939</v>
      </c>
      <c r="I7" s="215">
        <f t="shared" si="0"/>
        <v>2.7368300765626786E-2</v>
      </c>
      <c r="J7" s="215">
        <f t="shared" si="0"/>
        <v>-6.1950124385656211E-2</v>
      </c>
      <c r="K7" s="215">
        <f t="shared" si="0"/>
        <v>4.8605899670957686E-2</v>
      </c>
      <c r="L7" s="215">
        <f t="shared" si="0"/>
        <v>2.8489708933879199E-2</v>
      </c>
      <c r="M7" s="215">
        <f t="shared" si="0"/>
        <v>-0.148830616583983</v>
      </c>
      <c r="N7" s="215">
        <f>IFERROR(((N5-M5)/N5), "-")</f>
        <v>-0.12218928493962837</v>
      </c>
      <c r="O7" s="216"/>
    </row>
    <row r="8" spans="2:27" ht="18" customHeight="1" thickBot="1" x14ac:dyDescent="0.3"/>
    <row r="9" spans="2:27" ht="18" customHeight="1" thickBot="1" x14ac:dyDescent="0.3">
      <c r="B9" s="202">
        <v>2016</v>
      </c>
      <c r="C9" s="203" t="s">
        <v>121</v>
      </c>
      <c r="D9" s="203" t="s">
        <v>122</v>
      </c>
      <c r="E9" s="204" t="s">
        <v>123</v>
      </c>
      <c r="F9" s="204" t="s">
        <v>124</v>
      </c>
      <c r="G9" s="205" t="s">
        <v>125</v>
      </c>
      <c r="H9" s="204" t="s">
        <v>126</v>
      </c>
      <c r="I9" s="204" t="s">
        <v>127</v>
      </c>
      <c r="J9" s="204" t="s">
        <v>128</v>
      </c>
      <c r="K9" s="204" t="s">
        <v>129</v>
      </c>
      <c r="L9" s="204" t="s">
        <v>130</v>
      </c>
      <c r="M9" s="203" t="s">
        <v>131</v>
      </c>
      <c r="N9" s="204" t="s">
        <v>132</v>
      </c>
      <c r="O9" s="206" t="s">
        <v>133</v>
      </c>
    </row>
    <row r="10" spans="2:27" ht="18" customHeight="1" thickBot="1" x14ac:dyDescent="0.3">
      <c r="B10" s="207" t="s">
        <v>75</v>
      </c>
      <c r="C10" s="208">
        <f>Acumulado!B71</f>
        <v>16629</v>
      </c>
      <c r="D10" s="208">
        <f>Acumulado!C71</f>
        <v>20364</v>
      </c>
      <c r="E10" s="208">
        <f>Acumulado!D71</f>
        <v>18620</v>
      </c>
      <c r="F10" s="208">
        <f>Acumulado!E71</f>
        <v>17889</v>
      </c>
      <c r="G10" s="208">
        <f>Acumulado!F71</f>
        <v>16499</v>
      </c>
      <c r="H10" s="208">
        <f>Acumulado!G71</f>
        <v>16205</v>
      </c>
      <c r="I10" s="208">
        <f>Acumulado!H71</f>
        <v>14918</v>
      </c>
      <c r="J10" s="208">
        <f>Acumulado!I71</f>
        <v>15157</v>
      </c>
      <c r="K10" s="208">
        <f>Acumulado!J71</f>
        <v>0</v>
      </c>
      <c r="L10" s="208">
        <f>Acumulado!K71</f>
        <v>0</v>
      </c>
      <c r="M10" s="208">
        <f>Acumulado!L71</f>
        <v>0</v>
      </c>
      <c r="N10" s="208">
        <f>Acumulado!M71</f>
        <v>0</v>
      </c>
      <c r="O10" s="209">
        <f>SUM(C10:N10)</f>
        <v>136281</v>
      </c>
    </row>
    <row r="11" spans="2:27" ht="18" customHeight="1" thickBot="1" x14ac:dyDescent="0.3">
      <c r="B11" s="210" t="s">
        <v>76</v>
      </c>
      <c r="C11" s="211">
        <f>Acumulado!B72</f>
        <v>16629</v>
      </c>
      <c r="D11" s="211">
        <f>Acumulado!C72</f>
        <v>20364</v>
      </c>
      <c r="E11" s="211">
        <f>Acumulado!D72</f>
        <v>18626</v>
      </c>
      <c r="F11" s="211">
        <f>Acumulado!E72</f>
        <v>17889</v>
      </c>
      <c r="G11" s="211">
        <f>Acumulado!F72</f>
        <v>16499</v>
      </c>
      <c r="H11" s="211">
        <f>Acumulado!G72</f>
        <v>16205</v>
      </c>
      <c r="I11" s="211">
        <f>Acumulado!H72</f>
        <v>14918</v>
      </c>
      <c r="J11" s="211">
        <f>Acumulado!I72</f>
        <v>15157</v>
      </c>
      <c r="K11" s="211">
        <f>Acumulado!J72</f>
        <v>0</v>
      </c>
      <c r="L11" s="211">
        <f>Acumulado!K72</f>
        <v>0</v>
      </c>
      <c r="M11" s="211">
        <f>Acumulado!L72</f>
        <v>0</v>
      </c>
      <c r="N11" s="211">
        <f>Acumulado!M72</f>
        <v>0</v>
      </c>
      <c r="O11" s="212">
        <f>SUM(C11:N11)</f>
        <v>136287</v>
      </c>
    </row>
    <row r="12" spans="2:27" ht="18" customHeight="1" thickBot="1" x14ac:dyDescent="0.3">
      <c r="B12" s="213" t="s">
        <v>139</v>
      </c>
      <c r="C12" s="214">
        <v>0</v>
      </c>
      <c r="D12" s="215">
        <f>IFERROR(((D10-C10)/D10), "-")</f>
        <v>0.18341190335886859</v>
      </c>
      <c r="E12" s="215">
        <f t="shared" ref="E12:N13" si="1">IFERROR(((E10-D10)/E10), "-")</f>
        <v>-9.3662728249194416E-2</v>
      </c>
      <c r="F12" s="215">
        <f t="shared" si="1"/>
        <v>-4.0863100229191124E-2</v>
      </c>
      <c r="G12" s="215">
        <f t="shared" si="1"/>
        <v>-8.4247530153342631E-2</v>
      </c>
      <c r="H12" s="215">
        <f t="shared" si="1"/>
        <v>-1.814254859611231E-2</v>
      </c>
      <c r="I12" s="215">
        <f t="shared" si="1"/>
        <v>-8.6271618179380616E-2</v>
      </c>
      <c r="J12" s="215">
        <f t="shared" si="1"/>
        <v>1.576829187834004E-2</v>
      </c>
      <c r="K12" s="215" t="str">
        <f t="shared" si="1"/>
        <v>-</v>
      </c>
      <c r="L12" s="215" t="str">
        <f t="shared" si="1"/>
        <v>-</v>
      </c>
      <c r="M12" s="215" t="str">
        <f t="shared" si="1"/>
        <v>-</v>
      </c>
      <c r="N12" s="215" t="str">
        <f t="shared" si="1"/>
        <v>-</v>
      </c>
      <c r="O12" s="212"/>
    </row>
    <row r="13" spans="2:27" ht="18" customHeight="1" thickBot="1" x14ac:dyDescent="0.3">
      <c r="B13" s="217" t="s">
        <v>136</v>
      </c>
      <c r="C13" s="214">
        <v>0</v>
      </c>
      <c r="D13" s="215">
        <f>IFERROR(((D11-C11)/D11), "-")</f>
        <v>0.18341190335886859</v>
      </c>
      <c r="E13" s="215">
        <f t="shared" si="1"/>
        <v>-9.3310426285837009E-2</v>
      </c>
      <c r="F13" s="215">
        <f t="shared" si="1"/>
        <v>-4.1198501872659173E-2</v>
      </c>
      <c r="G13" s="215">
        <f t="shared" si="1"/>
        <v>-8.4247530153342631E-2</v>
      </c>
      <c r="H13" s="215">
        <f t="shared" si="1"/>
        <v>-1.814254859611231E-2</v>
      </c>
      <c r="I13" s="215">
        <f t="shared" si="1"/>
        <v>-8.6271618179380616E-2</v>
      </c>
      <c r="J13" s="215">
        <f t="shared" si="1"/>
        <v>1.576829187834004E-2</v>
      </c>
      <c r="K13" s="215" t="str">
        <f t="shared" si="1"/>
        <v>-</v>
      </c>
      <c r="L13" s="215" t="str">
        <f t="shared" si="1"/>
        <v>-</v>
      </c>
      <c r="M13" s="215" t="str">
        <f t="shared" si="1"/>
        <v>-</v>
      </c>
      <c r="N13" s="215" t="str">
        <f t="shared" si="1"/>
        <v>-</v>
      </c>
      <c r="O13" s="218"/>
    </row>
    <row r="14" spans="2:27" ht="18" customHeight="1" thickBot="1" x14ac:dyDescent="0.3"/>
    <row r="15" spans="2:27" ht="18" customHeight="1" thickBot="1" x14ac:dyDescent="0.3">
      <c r="B15" s="244" t="s">
        <v>140</v>
      </c>
      <c r="C15" s="246" t="s">
        <v>121</v>
      </c>
      <c r="D15" s="242"/>
      <c r="E15" s="242" t="s">
        <v>122</v>
      </c>
      <c r="F15" s="242"/>
      <c r="G15" s="242" t="s">
        <v>123</v>
      </c>
      <c r="H15" s="242"/>
      <c r="I15" s="242" t="s">
        <v>124</v>
      </c>
      <c r="J15" s="242"/>
      <c r="K15" s="242" t="s">
        <v>125</v>
      </c>
      <c r="L15" s="242"/>
      <c r="M15" s="242" t="s">
        <v>126</v>
      </c>
      <c r="N15" s="242"/>
      <c r="O15" s="242" t="s">
        <v>127</v>
      </c>
      <c r="P15" s="242"/>
      <c r="Q15" s="242" t="s">
        <v>128</v>
      </c>
      <c r="R15" s="242"/>
      <c r="S15" s="242" t="s">
        <v>129</v>
      </c>
      <c r="T15" s="242"/>
      <c r="U15" s="242" t="s">
        <v>130</v>
      </c>
      <c r="V15" s="242"/>
      <c r="W15" s="242" t="s">
        <v>131</v>
      </c>
      <c r="X15" s="242"/>
      <c r="Y15" s="242" t="s">
        <v>132</v>
      </c>
      <c r="Z15" s="243"/>
      <c r="AA15" s="237" t="s">
        <v>141</v>
      </c>
    </row>
    <row r="16" spans="2:27" ht="18" customHeight="1" thickBot="1" x14ac:dyDescent="0.3">
      <c r="B16" s="245"/>
      <c r="C16" s="219">
        <v>2015</v>
      </c>
      <c r="D16" s="220">
        <v>2016</v>
      </c>
      <c r="E16" s="220">
        <v>2015</v>
      </c>
      <c r="F16" s="220">
        <v>2016</v>
      </c>
      <c r="G16" s="220">
        <v>2015</v>
      </c>
      <c r="H16" s="220">
        <v>2016</v>
      </c>
      <c r="I16" s="220">
        <v>2015</v>
      </c>
      <c r="J16" s="220">
        <v>2016</v>
      </c>
      <c r="K16" s="220">
        <v>2015</v>
      </c>
      <c r="L16" s="220">
        <v>2016</v>
      </c>
      <c r="M16" s="220">
        <v>2015</v>
      </c>
      <c r="N16" s="220">
        <v>2016</v>
      </c>
      <c r="O16" s="220">
        <v>2015</v>
      </c>
      <c r="P16" s="220">
        <v>2016</v>
      </c>
      <c r="Q16" s="220">
        <v>2015</v>
      </c>
      <c r="R16" s="220">
        <v>2016</v>
      </c>
      <c r="S16" s="220">
        <v>2015</v>
      </c>
      <c r="T16" s="220">
        <v>2016</v>
      </c>
      <c r="U16" s="220">
        <v>2015</v>
      </c>
      <c r="V16" s="220">
        <v>2016</v>
      </c>
      <c r="W16" s="220">
        <v>2015</v>
      </c>
      <c r="X16" s="220">
        <v>2016</v>
      </c>
      <c r="Y16" s="220">
        <v>2015</v>
      </c>
      <c r="Z16" s="221">
        <v>2016</v>
      </c>
      <c r="AA16" s="238"/>
    </row>
    <row r="17" spans="2:27" ht="18" customHeight="1" thickBot="1" x14ac:dyDescent="0.3">
      <c r="B17" s="207" t="s">
        <v>75</v>
      </c>
      <c r="C17" s="208">
        <v>13086</v>
      </c>
      <c r="D17" s="222">
        <f>C10</f>
        <v>16629</v>
      </c>
      <c r="E17" s="208">
        <v>12733</v>
      </c>
      <c r="F17" s="222">
        <f>D10</f>
        <v>20364</v>
      </c>
      <c r="G17" s="208">
        <v>16104</v>
      </c>
      <c r="H17" s="222">
        <f>E10</f>
        <v>18620</v>
      </c>
      <c r="I17" s="208">
        <v>14096</v>
      </c>
      <c r="J17" s="222">
        <f>F10</f>
        <v>17889</v>
      </c>
      <c r="K17" s="208">
        <v>14255</v>
      </c>
      <c r="L17" s="222">
        <f>G10</f>
        <v>16499</v>
      </c>
      <c r="M17" s="208">
        <v>15698</v>
      </c>
      <c r="N17" s="222">
        <f>H10</f>
        <v>16205</v>
      </c>
      <c r="O17" s="208">
        <v>15871</v>
      </c>
      <c r="P17" s="222">
        <f>I10</f>
        <v>14918</v>
      </c>
      <c r="Q17" s="208">
        <v>16480</v>
      </c>
      <c r="R17" s="222">
        <f>J10</f>
        <v>15157</v>
      </c>
      <c r="S17" s="208">
        <v>17323</v>
      </c>
      <c r="T17" s="222">
        <f>K10</f>
        <v>0</v>
      </c>
      <c r="U17" s="208">
        <v>17831</v>
      </c>
      <c r="V17" s="222">
        <f>L10</f>
        <v>0</v>
      </c>
      <c r="W17" s="208">
        <v>15521</v>
      </c>
      <c r="X17" s="222">
        <f>M10</f>
        <v>0</v>
      </c>
      <c r="Y17" s="208">
        <v>13831</v>
      </c>
      <c r="Z17" s="222"/>
      <c r="AA17" s="209">
        <f>SUM(C17,E17,G17,I17,K17,M17,O17,Q17,S17,U17,W17,Y17)</f>
        <v>182829</v>
      </c>
    </row>
    <row r="18" spans="2:27" ht="15.75" thickBot="1" x14ac:dyDescent="0.3">
      <c r="B18" s="210" t="s">
        <v>76</v>
      </c>
      <c r="C18" s="211">
        <v>13631</v>
      </c>
      <c r="D18" s="223">
        <f>C11</f>
        <v>16629</v>
      </c>
      <c r="E18" s="211">
        <v>13315</v>
      </c>
      <c r="F18" s="223">
        <f>D11</f>
        <v>20364</v>
      </c>
      <c r="G18" s="211">
        <v>16817</v>
      </c>
      <c r="H18" s="223">
        <f>E11</f>
        <v>18626</v>
      </c>
      <c r="I18" s="211">
        <v>14797</v>
      </c>
      <c r="J18" s="223">
        <f>F11</f>
        <v>17889</v>
      </c>
      <c r="K18" s="211">
        <v>14944</v>
      </c>
      <c r="L18" s="223">
        <f>G11</f>
        <v>16499</v>
      </c>
      <c r="M18" s="211">
        <v>17023</v>
      </c>
      <c r="N18" s="223">
        <f>H11</f>
        <v>16205</v>
      </c>
      <c r="O18" s="211">
        <v>17502</v>
      </c>
      <c r="P18" s="223">
        <f>I11</f>
        <v>14918</v>
      </c>
      <c r="Q18" s="211">
        <v>16481</v>
      </c>
      <c r="R18" s="223">
        <f>J11</f>
        <v>15157</v>
      </c>
      <c r="S18" s="211">
        <v>17323</v>
      </c>
      <c r="T18" s="223">
        <f>K11</f>
        <v>0</v>
      </c>
      <c r="U18" s="211">
        <v>17831</v>
      </c>
      <c r="V18" s="223">
        <f>L11</f>
        <v>0</v>
      </c>
      <c r="W18" s="211">
        <v>15521</v>
      </c>
      <c r="X18" s="223">
        <f>M11</f>
        <v>0</v>
      </c>
      <c r="Y18" s="211">
        <v>13831</v>
      </c>
      <c r="Z18" s="223"/>
      <c r="AA18" s="212">
        <f>SUM(Z18,X18,V18,T18,R18,P18,N18,L18,J18,H18,F18,D18)</f>
        <v>136287</v>
      </c>
    </row>
    <row r="19" spans="2:27" ht="15.75" thickBot="1" x14ac:dyDescent="0.3">
      <c r="B19" s="217" t="s">
        <v>139</v>
      </c>
      <c r="C19" s="241">
        <f>IFERROR(((D17-C17)/C17),"-")</f>
        <v>0.27074736359468132</v>
      </c>
      <c r="D19" s="241"/>
      <c r="E19" s="239">
        <f>IFERROR(((F17-E17)/E17),"-")</f>
        <v>0.59930888243147729</v>
      </c>
      <c r="F19" s="240"/>
      <c r="G19" s="239">
        <f>IFERROR(((H17-G17)/G17),"-")</f>
        <v>0.15623447590660705</v>
      </c>
      <c r="H19" s="240"/>
      <c r="I19" s="239">
        <f t="shared" ref="I19:I20" si="2">IFERROR(((J17-I17)/I17),"-")</f>
        <v>0.26908342792281498</v>
      </c>
      <c r="J19" s="240"/>
      <c r="K19" s="239">
        <f t="shared" ref="K19:K20" si="3">IFERROR(((L17-K17)/K17),"-")</f>
        <v>0.15741844966678359</v>
      </c>
      <c r="L19" s="240"/>
      <c r="M19" s="239">
        <f t="shared" ref="M19:M20" si="4">IFERROR(((N17-M17)/M17),"-")</f>
        <v>3.2297107911835904E-2</v>
      </c>
      <c r="N19" s="240"/>
      <c r="O19" s="239">
        <f>IFERROR(((P17-O17)/O17),"-")</f>
        <v>-6.0046625921492028E-2</v>
      </c>
      <c r="P19" s="240"/>
      <c r="Q19" s="239">
        <f t="shared" ref="Q19:Q20" si="5">IFERROR(((R17-Q17)/Q17),"-")</f>
        <v>-8.0279126213592233E-2</v>
      </c>
      <c r="R19" s="240"/>
      <c r="S19" s="239">
        <f t="shared" ref="S19:S20" si="6">IFERROR(((T17-S17)/S17),"-")</f>
        <v>-1</v>
      </c>
      <c r="T19" s="240"/>
      <c r="U19" s="239">
        <f t="shared" ref="U19:U20" si="7">IFERROR(((V17-U17)/U17),"-")</f>
        <v>-1</v>
      </c>
      <c r="V19" s="240"/>
      <c r="W19" s="239">
        <f t="shared" ref="W19:W20" si="8">IFERROR(((X17-W17)/W17),"-")</f>
        <v>-1</v>
      </c>
      <c r="X19" s="240"/>
      <c r="Y19" s="239">
        <f t="shared" ref="Y19:Y20" si="9">IFERROR(((Z17-Y17)/Y17),"-")</f>
        <v>-1</v>
      </c>
      <c r="Z19" s="240"/>
      <c r="AA19" s="218"/>
    </row>
    <row r="20" spans="2:27" ht="15.75" thickBot="1" x14ac:dyDescent="0.3">
      <c r="B20" s="217" t="s">
        <v>136</v>
      </c>
      <c r="C20" s="241">
        <f>IFERROR(((D18-C18)/C18),"-")</f>
        <v>0.21993984300491526</v>
      </c>
      <c r="D20" s="241"/>
      <c r="E20" s="239">
        <f>IFERROR(((F18-E18)/E18),"-")</f>
        <v>0.52940292902741271</v>
      </c>
      <c r="F20" s="240"/>
      <c r="G20" s="239">
        <f>IFERROR(((H18-G18)/G18),"-")</f>
        <v>0.10756972111553785</v>
      </c>
      <c r="H20" s="240"/>
      <c r="I20" s="239">
        <f t="shared" si="2"/>
        <v>0.20896127593431102</v>
      </c>
      <c r="J20" s="240"/>
      <c r="K20" s="239">
        <f t="shared" si="3"/>
        <v>0.1040551391862955</v>
      </c>
      <c r="L20" s="240"/>
      <c r="M20" s="239">
        <f t="shared" si="4"/>
        <v>-4.8052634670739586E-2</v>
      </c>
      <c r="N20" s="240"/>
      <c r="O20" s="239">
        <f t="shared" ref="O20" si="10">IFERROR(((P18-O18)/O18),"-")</f>
        <v>-0.14764026968346475</v>
      </c>
      <c r="P20" s="240"/>
      <c r="Q20" s="239">
        <f t="shared" si="5"/>
        <v>-8.0334931132819615E-2</v>
      </c>
      <c r="R20" s="240"/>
      <c r="S20" s="239">
        <f t="shared" si="6"/>
        <v>-1</v>
      </c>
      <c r="T20" s="240"/>
      <c r="U20" s="239">
        <f t="shared" si="7"/>
        <v>-1</v>
      </c>
      <c r="V20" s="240"/>
      <c r="W20" s="239">
        <f t="shared" si="8"/>
        <v>-1</v>
      </c>
      <c r="X20" s="240"/>
      <c r="Y20" s="239">
        <f t="shared" si="9"/>
        <v>-1</v>
      </c>
      <c r="Z20" s="240"/>
      <c r="AA20" s="218"/>
    </row>
  </sheetData>
  <mergeCells count="38">
    <mergeCell ref="K15:L15"/>
    <mergeCell ref="B15:B16"/>
    <mergeCell ref="C15:D15"/>
    <mergeCell ref="E15:F15"/>
    <mergeCell ref="G15:H15"/>
    <mergeCell ref="I15:J15"/>
    <mergeCell ref="M20:N20"/>
    <mergeCell ref="Y15:Z15"/>
    <mergeCell ref="C19:D19"/>
    <mergeCell ref="E19:F19"/>
    <mergeCell ref="G19:H19"/>
    <mergeCell ref="I19:J19"/>
    <mergeCell ref="K19:L19"/>
    <mergeCell ref="M19:N19"/>
    <mergeCell ref="O19:P19"/>
    <mergeCell ref="Q19:R19"/>
    <mergeCell ref="M15:N15"/>
    <mergeCell ref="O15:P15"/>
    <mergeCell ref="Q15:R15"/>
    <mergeCell ref="S15:T15"/>
    <mergeCell ref="U15:V15"/>
    <mergeCell ref="W15:X15"/>
    <mergeCell ref="C20:D20"/>
    <mergeCell ref="E20:F20"/>
    <mergeCell ref="G20:H20"/>
    <mergeCell ref="I20:J20"/>
    <mergeCell ref="K20:L20"/>
    <mergeCell ref="AA15:AA16"/>
    <mergeCell ref="O20:P20"/>
    <mergeCell ref="Q20:R20"/>
    <mergeCell ref="S20:T20"/>
    <mergeCell ref="U20:V20"/>
    <mergeCell ref="W20:X20"/>
    <mergeCell ref="Y20:Z20"/>
    <mergeCell ref="S19:T19"/>
    <mergeCell ref="U19:V19"/>
    <mergeCell ref="W19:X19"/>
    <mergeCell ref="Y19:Z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Q25"/>
  <sheetViews>
    <sheetView topLeftCell="D1" workbookViewId="0">
      <selection activeCell="M10" sqref="M10:N20"/>
    </sheetView>
  </sheetViews>
  <sheetFormatPr defaultRowHeight="15" x14ac:dyDescent="0.25"/>
  <cols>
    <col min="5" max="5" width="17.42578125" bestFit="1" customWidth="1"/>
    <col min="6" max="6" width="9" customWidth="1"/>
    <col min="9" max="9" width="17.42578125" bestFit="1" customWidth="1"/>
    <col min="13" max="13" width="30.85546875" bestFit="1" customWidth="1"/>
    <col min="16" max="16" width="61.42578125" bestFit="1" customWidth="1"/>
  </cols>
  <sheetData>
    <row r="8" spans="3:17" x14ac:dyDescent="0.25">
      <c r="E8" s="247" t="s">
        <v>37</v>
      </c>
      <c r="F8" s="247"/>
      <c r="I8" s="247" t="s">
        <v>38</v>
      </c>
      <c r="J8" s="247"/>
      <c r="M8" s="247" t="s">
        <v>40</v>
      </c>
      <c r="N8" s="247"/>
      <c r="P8" s="247" t="s">
        <v>95</v>
      </c>
      <c r="Q8" s="247"/>
    </row>
    <row r="10" spans="3:17" x14ac:dyDescent="0.25">
      <c r="C10" s="22"/>
      <c r="E10" s="2" t="s">
        <v>3</v>
      </c>
      <c r="F10" s="22">
        <v>1431</v>
      </c>
      <c r="I10" s="2" t="s">
        <v>3</v>
      </c>
      <c r="J10" s="22">
        <v>1431</v>
      </c>
      <c r="M10" s="2" t="s">
        <v>9</v>
      </c>
      <c r="N10" s="21">
        <v>3782</v>
      </c>
      <c r="P10" s="21" t="s">
        <v>88</v>
      </c>
      <c r="Q10" s="21">
        <v>203534</v>
      </c>
    </row>
    <row r="11" spans="3:17" x14ac:dyDescent="0.25">
      <c r="C11" s="22"/>
      <c r="E11" s="2" t="s">
        <v>24</v>
      </c>
      <c r="F11" s="22">
        <v>762</v>
      </c>
      <c r="I11" s="2" t="s">
        <v>24</v>
      </c>
      <c r="J11" s="22">
        <v>762</v>
      </c>
      <c r="M11" s="2" t="s">
        <v>3</v>
      </c>
      <c r="N11" s="21">
        <v>3297</v>
      </c>
      <c r="P11" s="21" t="s">
        <v>82</v>
      </c>
      <c r="Q11" s="21">
        <v>77246</v>
      </c>
    </row>
    <row r="12" spans="3:17" x14ac:dyDescent="0.25">
      <c r="C12" s="22"/>
      <c r="E12" s="2" t="s">
        <v>2</v>
      </c>
      <c r="F12" s="22">
        <v>581</v>
      </c>
      <c r="I12" s="2" t="s">
        <v>2</v>
      </c>
      <c r="J12" s="22">
        <v>581</v>
      </c>
      <c r="M12" s="2" t="s">
        <v>2</v>
      </c>
      <c r="N12" s="21">
        <v>2575</v>
      </c>
      <c r="P12" s="21" t="s">
        <v>73</v>
      </c>
      <c r="Q12" s="21">
        <v>62542</v>
      </c>
    </row>
    <row r="13" spans="3:17" x14ac:dyDescent="0.25">
      <c r="C13" s="22"/>
      <c r="E13" s="2" t="s">
        <v>17</v>
      </c>
      <c r="F13" s="22">
        <v>306</v>
      </c>
      <c r="I13" s="2" t="s">
        <v>12</v>
      </c>
      <c r="J13" s="22">
        <v>303</v>
      </c>
      <c r="M13" s="2" t="s">
        <v>18</v>
      </c>
      <c r="N13" s="21">
        <v>1477</v>
      </c>
      <c r="P13" s="21" t="s">
        <v>78</v>
      </c>
      <c r="Q13" s="21">
        <v>35883</v>
      </c>
    </row>
    <row r="14" spans="3:17" x14ac:dyDescent="0.25">
      <c r="C14" s="22"/>
      <c r="E14" s="2" t="s">
        <v>12</v>
      </c>
      <c r="F14" s="22">
        <v>303</v>
      </c>
      <c r="I14" s="2" t="s">
        <v>17</v>
      </c>
      <c r="J14" s="22">
        <v>301</v>
      </c>
      <c r="M14" s="2" t="s">
        <v>28</v>
      </c>
      <c r="N14" s="21">
        <v>1296</v>
      </c>
      <c r="P14" s="21" t="s">
        <v>72</v>
      </c>
      <c r="Q14" s="21">
        <v>35734</v>
      </c>
    </row>
    <row r="15" spans="3:17" x14ac:dyDescent="0.25">
      <c r="C15" s="22"/>
      <c r="E15" s="2" t="s">
        <v>25</v>
      </c>
      <c r="F15" s="22">
        <v>284</v>
      </c>
      <c r="I15" s="2" t="s">
        <v>25</v>
      </c>
      <c r="J15" s="22">
        <v>284</v>
      </c>
      <c r="M15" s="2" t="s">
        <v>17</v>
      </c>
      <c r="N15" s="21">
        <v>1246</v>
      </c>
      <c r="P15" s="21" t="s">
        <v>83</v>
      </c>
      <c r="Q15" s="21">
        <v>33648</v>
      </c>
    </row>
    <row r="16" spans="3:17" x14ac:dyDescent="0.25">
      <c r="C16" s="22"/>
      <c r="E16" s="2" t="s">
        <v>10</v>
      </c>
      <c r="F16" s="22">
        <v>182</v>
      </c>
      <c r="I16" s="2" t="s">
        <v>10</v>
      </c>
      <c r="J16" s="22">
        <v>182</v>
      </c>
      <c r="M16" s="2" t="s">
        <v>10</v>
      </c>
      <c r="N16" s="21">
        <v>1012</v>
      </c>
      <c r="P16" s="21" t="s">
        <v>84</v>
      </c>
      <c r="Q16" s="21">
        <v>19450</v>
      </c>
    </row>
    <row r="17" spans="3:17" x14ac:dyDescent="0.25">
      <c r="C17" s="22"/>
      <c r="E17" s="2" t="s">
        <v>23</v>
      </c>
      <c r="F17" s="22">
        <v>60</v>
      </c>
      <c r="I17" s="2" t="s">
        <v>23</v>
      </c>
      <c r="J17" s="22">
        <v>60</v>
      </c>
      <c r="M17" s="2" t="s">
        <v>23</v>
      </c>
      <c r="N17" s="21">
        <v>237</v>
      </c>
      <c r="P17" s="21" t="s">
        <v>70</v>
      </c>
      <c r="Q17" s="21">
        <v>8164</v>
      </c>
    </row>
    <row r="18" spans="3:17" x14ac:dyDescent="0.25">
      <c r="C18" s="22"/>
      <c r="E18" s="2" t="s">
        <v>36</v>
      </c>
      <c r="F18" s="22">
        <v>34</v>
      </c>
      <c r="I18" s="2" t="s">
        <v>36</v>
      </c>
      <c r="J18" s="22">
        <v>33</v>
      </c>
      <c r="M18" s="2" t="s">
        <v>8</v>
      </c>
      <c r="N18" s="21">
        <v>161</v>
      </c>
      <c r="P18" s="21" t="s">
        <v>85</v>
      </c>
      <c r="Q18" s="21">
        <v>7420</v>
      </c>
    </row>
    <row r="19" spans="3:17" x14ac:dyDescent="0.25">
      <c r="C19" s="22"/>
      <c r="E19" s="2" t="s">
        <v>13</v>
      </c>
      <c r="F19" s="22">
        <v>12</v>
      </c>
      <c r="I19" s="2" t="s">
        <v>13</v>
      </c>
      <c r="J19" s="22">
        <v>12</v>
      </c>
      <c r="M19" s="2" t="s">
        <v>19</v>
      </c>
      <c r="N19" s="21">
        <v>38</v>
      </c>
      <c r="P19" s="21" t="s">
        <v>4</v>
      </c>
      <c r="Q19" s="21">
        <v>6090</v>
      </c>
    </row>
    <row r="20" spans="3:17" x14ac:dyDescent="0.25">
      <c r="C20" s="22"/>
      <c r="E20" s="2" t="s">
        <v>16</v>
      </c>
      <c r="F20" s="22">
        <v>10</v>
      </c>
      <c r="I20" s="2" t="s">
        <v>16</v>
      </c>
      <c r="J20" s="22">
        <v>10</v>
      </c>
      <c r="M20" s="2" t="s">
        <v>105</v>
      </c>
      <c r="N20" s="21">
        <v>36</v>
      </c>
      <c r="P20" s="21" t="s">
        <v>71</v>
      </c>
      <c r="Q20" s="21">
        <v>2762</v>
      </c>
    </row>
    <row r="21" spans="3:17" x14ac:dyDescent="0.25">
      <c r="C21" s="22"/>
      <c r="E21" s="2"/>
      <c r="F21" s="22"/>
      <c r="I21" s="2"/>
      <c r="J21" s="22"/>
      <c r="M21" s="2"/>
      <c r="N21" s="21"/>
      <c r="P21" s="21" t="s">
        <v>86</v>
      </c>
      <c r="Q21" s="21">
        <v>1883</v>
      </c>
    </row>
    <row r="22" spans="3:17" x14ac:dyDescent="0.25">
      <c r="P22" s="21" t="s">
        <v>79</v>
      </c>
      <c r="Q22" s="21">
        <v>1764</v>
      </c>
    </row>
    <row r="23" spans="3:17" x14ac:dyDescent="0.25">
      <c r="P23" s="21" t="s">
        <v>7</v>
      </c>
      <c r="Q23" s="21">
        <v>671</v>
      </c>
    </row>
    <row r="25" spans="3:17" x14ac:dyDescent="0.25">
      <c r="K25" s="185">
        <v>20364</v>
      </c>
    </row>
  </sheetData>
  <sortState ref="M10:N20">
    <sortCondition descending="1" ref="N10"/>
  </sortState>
  <mergeCells count="4">
    <mergeCell ref="E8:F8"/>
    <mergeCell ref="I8:J8"/>
    <mergeCell ref="M8:N8"/>
    <mergeCell ref="P8:Q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Mensual</vt:lpstr>
      <vt:lpstr>Acumulado</vt:lpstr>
      <vt:lpstr>% Crecimiento</vt:lpstr>
      <vt:lpstr>Calculo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julissa.quintero</dc:creator>
  <cp:lastModifiedBy>Crislin Nuñez</cp:lastModifiedBy>
  <cp:lastPrinted>2014-01-16T17:20:20Z</cp:lastPrinted>
  <dcterms:created xsi:type="dcterms:W3CDTF">2011-12-15T21:48:32Z</dcterms:created>
  <dcterms:modified xsi:type="dcterms:W3CDTF">2016-09-05T14:03:21Z</dcterms:modified>
</cp:coreProperties>
</file>